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1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<sst xmlns="http://schemas.openxmlformats.org/spreadsheetml/2006/main" count="2211" uniqueCount="202">
  <si>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</si>
  <si>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</si>
  <si>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</si>
  <si>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</si>
  <si>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</si>
  <si>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</si>
  <si>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</si>
  <si>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</si>
  <si>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</si>
  <si>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</si>
  <si>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</si>
  <si>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</si>
  <si>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</si>
  <si>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</si>
  <si>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</si>
  <si>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</si>
  <si>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</si>
  <si>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</si>
  <si>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</si>
  <si>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</si>
  <si>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</si>
  <si>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</si>
  <si>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</si>
  <si>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</si>
  <si>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</si>
  <si>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</si>
  <si>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</si>
  <si>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</si>
  <si>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</si>
  <si>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</si>
  <si>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</si>
  <si>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</si>
  <si>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</si>
  <si>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</si>
  <si>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</si>
  <si>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</si>
  <si>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</si>
  <si>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</si>
  <si>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</si>
  <si>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</si>
  <si>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</si>
  <si>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</si>
  <si>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</si>
  <si>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</si>
  <si>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</si>
  <si>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</si>
  <si>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</si>
  <si>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</si>
  <si>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</si>
  <si>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</si>
  <si>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</si>
  <si>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</si>
  <si>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</si>
  <si>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</si>
  <si>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</si>
  <si>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</si>
  <si>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</si>
  <si>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</si>
  <si>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</si>
  <si>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</si>
  <si>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</si>
  <si>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</si>
  <si>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</si>
  <si>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</si>
  <si>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</si>
  <si>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</si>
  <si>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</si>
  <si>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</si>
  <si>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</si>
  <si>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</si>
  <si>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</si>
  <si>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</si>
  <si>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</si>
  <si>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</si>
  <si>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</si>
  <si>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</si>
  <si>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</si>
  <si>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</si>
  <si>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</si>
  <si>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</si>
  <si>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</si>
  <si>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</si>
  <si>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</si>
  <si>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</si>
  <si>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</si>
  <si>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</si>
  <si>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</si>
  <si>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</si>
  <si>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</si>
  <si>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</si>
  <si>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</si>
  <si>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</si>
  <si>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</si>
  <si>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</si>
  <si>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</si>
  <si>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</si>
  <si>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</si>
  <si>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</si>
  <si>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</si>
  <si>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</si>
  <si>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</si>
  <si>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</si>
  <si>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</si>
  <si>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</si>
  <si>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</si>
  <si>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</si>
  <si>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</si>
  <si>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</si>
  <si>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</si>
  <si>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</si>
  <si>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</si>
  <si>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</si>
  <si>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</si>
  <si>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</si>
  <si>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</si>
  <si>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</si>
  <si>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</si>
  <si>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</si>
  <si>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</si>
  <si>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</si>
  <si>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</si>
  <si>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</si>
  <si>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</si>
  <si>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</si>
  <si>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</si>
  <si>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</si>
  <si>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</si>
  <si>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</si>
  <si>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</si>
  <si>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</si>
  <si>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</si>
  <si>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</si>
  <si>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</si>
  <si>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</si>
  <si>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</si>
  <si>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</si>
  <si>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</si>
  <si>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</si>
  <si>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</si>
  <si>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</si>
  <si>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</si>
  <si>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</si>
  <si>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</si>
  <si>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</si>
  <si>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</si>
  <si>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</si>
  <si>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</si>
  <si>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</si>
  <si>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</si>
  <si>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</si>
  <si>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</si>
  <si>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</si>
  <si>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</si>
  <si>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</si>
  <si>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</si>
  <si>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</si>
  <si>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</si>
  <si>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</si>
  <si>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</si>
  <si>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</si>
  <si>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</si>
  <si>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</si>
  <si>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</si>
  <si>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</si>
  <si>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</si>
  <si>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</si>
  <si>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</si>
  <si>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</si>
  <si>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</si>
  <si>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</si>
  <si>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</si>
  <si>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</si>
  <si>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</si>
  <si>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</si>
  <si>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</si>
  <si>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</si>
  <si>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</si>
  <si>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</si>
  <si>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</si>
  <si>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</si>
  <si>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</si>
  <si>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</si>
  <si>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</si>
  <si>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</si>
  <si>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</si>
  <si>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</si>
  <si>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</si>
  <si>
    <t>Табела 3: АНАЛИЗА ТАЛОЖНИХ МАТЕРИЈА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</si>
  <si>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</si>
  <si>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</si>
  <si>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</si>
  <si>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</si>
  <si>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</si>
  <si>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 Лист  4</t>
  </si>
  <si>
    <t xml:space="preserve">         &lt;1,3</t>
  </si>
  <si>
    <t xml:space="preserve">        &lt;1,0</t>
  </si>
  <si>
    <t xml:space="preserve">         &lt;0,1</t>
  </si>
  <si>
    <t xml:space="preserve">         &lt;0,2</t>
  </si>
  <si>
    <t xml:space="preserve"> &lt;1,0</t>
  </si>
  <si>
    <r>
      <t>&lt;</t>
    </r>
    <r>
      <rPr>
        <sz val="10"/>
        <rFont val="Arial"/>
        <family val="2"/>
      </rPr>
      <t>1,3</t>
    </r>
  </si>
  <si>
    <t>&lt;1,3</t>
  </si>
  <si>
    <t>&lt;0,2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</si>
</sst>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2" fontId="0" fillId="0" borderId="20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73" fontId="0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34" sqref="M34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SO2!J1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  <c r="L4" s="12">
        <v>3</v>
      </c>
      <c r="M4" s="12"/>
      <c r="N4" s="14"/>
      <c r="O4" s="231" t="s">
        <v>19</v>
      </c>
    </row>
    <row r="5" spans="1:15" ht="12.75">
      <c r="A5" s="227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/>
      <c r="N5" s="14"/>
      <c r="O5" s="224"/>
    </row>
    <row r="6" spans="1:15" ht="12.75">
      <c r="A6" s="227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231" t="s">
        <v>19</v>
      </c>
      <c r="H6" s="12">
        <v>3</v>
      </c>
      <c r="I6" s="12">
        <v>3</v>
      </c>
      <c r="J6" s="12">
        <v>3</v>
      </c>
      <c r="K6" s="12">
        <v>3</v>
      </c>
      <c r="L6" s="12">
        <v>3</v>
      </c>
      <c r="M6" s="12"/>
      <c r="N6" s="14"/>
      <c r="O6" s="224"/>
    </row>
    <row r="7" spans="1:15" ht="12.75">
      <c r="A7" s="227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/>
      <c r="N7" s="12"/>
      <c r="O7" s="224"/>
    </row>
    <row r="8" spans="1:15" ht="12.75">
      <c r="A8" s="227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>
        <v>3</v>
      </c>
      <c r="M8" s="12"/>
      <c r="N8" s="12"/>
      <c r="O8" s="224"/>
    </row>
    <row r="9" spans="1:15" ht="12.75">
      <c r="A9" s="227"/>
      <c r="B9" s="11">
        <v>6</v>
      </c>
      <c r="C9" s="17"/>
      <c r="D9" s="17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/>
      <c r="N9" s="12"/>
      <c r="O9" s="224"/>
    </row>
    <row r="10" spans="1:15" ht="12.75">
      <c r="A10" s="227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/>
      <c r="N10" s="12"/>
      <c r="O10" s="224"/>
    </row>
    <row r="11" spans="1:15" ht="12.75">
      <c r="A11" s="227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/>
      <c r="N11" s="12"/>
      <c r="O11" s="93"/>
    </row>
    <row r="12" spans="1:15" ht="12.75">
      <c r="A12" s="227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/>
      <c r="N12" s="12"/>
      <c r="O12" s="93"/>
    </row>
    <row r="13" spans="1:15" ht="12.75">
      <c r="A13" s="227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/>
      <c r="N14" s="12"/>
      <c r="O14" s="93"/>
    </row>
    <row r="15" spans="1:15" ht="12.75">
      <c r="A15" s="227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/>
      <c r="N16" s="12"/>
      <c r="O16" s="93"/>
    </row>
    <row r="17" spans="1:15" ht="12.75">
      <c r="A17" s="227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/>
      <c r="N17" s="19"/>
      <c r="O17" s="93"/>
    </row>
    <row r="18" spans="1:15" ht="12.75">
      <c r="A18" s="227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/>
      <c r="N20" s="12"/>
      <c r="O20" s="93"/>
    </row>
    <row r="21" spans="1:15" ht="12.75">
      <c r="A21" s="227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/>
      <c r="N31" s="19"/>
      <c r="O31" s="93"/>
    </row>
    <row r="32" spans="1:15" ht="12.75">
      <c r="A32" s="227"/>
      <c r="B32" s="11">
        <v>29</v>
      </c>
      <c r="C32" s="17">
        <v>3</v>
      </c>
      <c r="D32" s="13"/>
      <c r="E32" s="13">
        <v>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/>
      <c r="N32" s="19"/>
      <c r="O32" s="93"/>
    </row>
    <row r="33" spans="1:16" ht="12.75">
      <c r="A33" s="227"/>
      <c r="B33" s="11">
        <v>30</v>
      </c>
      <c r="C33" s="17">
        <v>3</v>
      </c>
      <c r="D33" s="13"/>
      <c r="E33" s="13">
        <v>3</v>
      </c>
      <c r="F33" s="13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>
        <v>3</v>
      </c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>
        <v>3</v>
      </c>
      <c r="M34" s="13"/>
      <c r="N34" s="19"/>
      <c r="O34" s="225" t="s">
        <v>20</v>
      </c>
      <c r="P34" s="22"/>
    </row>
    <row r="35" spans="1:16" ht="16.5" customHeight="1">
      <c r="A35" s="261" t="s">
        <v>21</v>
      </c>
      <c r="B35" s="264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30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30</v>
      </c>
      <c r="L35" s="226">
        <f t="shared" si="0"/>
        <v>31</v>
      </c>
      <c r="M35" s="226">
        <f t="shared" si="0"/>
        <v>0</v>
      </c>
      <c r="N35" s="226">
        <f t="shared" si="0"/>
        <v>0</v>
      </c>
      <c r="O35" s="24">
        <f>SUM(C35:N35)</f>
        <v>301</v>
      </c>
      <c r="P35" s="25"/>
    </row>
    <row r="36" spans="1:16" ht="15" customHeight="1">
      <c r="A36" s="261" t="s">
        <v>22</v>
      </c>
      <c r="B36" s="261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61" t="s">
        <v>23</v>
      </c>
      <c r="B37" s="261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  <v>3</v>
      </c>
      <c r="H37" s="27">
        <f t="shared" si="2"/>
        <v>3</v>
      </c>
      <c r="I37" s="27">
        <f t="shared" si="2"/>
        <v>3</v>
      </c>
      <c r="J37" s="27">
        <f t="shared" si="2"/>
        <v>3</v>
      </c>
      <c r="K37" s="27">
        <f t="shared" si="2"/>
        <v>3</v>
      </c>
      <c r="L37" s="27">
        <f t="shared" si="2"/>
        <v>3</v>
      </c>
      <c r="M37" s="27">
        <f t="shared" si="2"/>
      </c>
      <c r="N37" s="27">
        <f t="shared" si="2"/>
      </c>
      <c r="O37" s="28">
        <f>AVERAGE(C4:N34)</f>
        <v>3.6212624584717608</v>
      </c>
      <c r="P37" s="25"/>
    </row>
    <row r="38" spans="1:16" ht="15" customHeight="1">
      <c r="A38" s="261" t="s">
        <v>24</v>
      </c>
      <c r="B38" s="261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3</v>
      </c>
      <c r="H38" s="23">
        <f t="shared" si="3"/>
        <v>3</v>
      </c>
      <c r="I38" s="23">
        <f t="shared" si="3"/>
        <v>3</v>
      </c>
      <c r="J38" s="23">
        <f t="shared" si="3"/>
        <v>3</v>
      </c>
      <c r="K38" s="23">
        <f t="shared" si="3"/>
        <v>3</v>
      </c>
      <c r="L38" s="23">
        <f t="shared" si="3"/>
        <v>3</v>
      </c>
      <c r="M38" s="23">
        <f t="shared" si="3"/>
        <v>0</v>
      </c>
      <c r="N38" s="23">
        <f t="shared" si="3"/>
        <v>0</v>
      </c>
      <c r="O38" s="24">
        <f>MAX(C38:N38)</f>
        <v>19</v>
      </c>
      <c r="P38" s="25"/>
    </row>
    <row r="39" spans="1:16" ht="15" customHeight="1">
      <c r="A39" s="261" t="s">
        <v>25</v>
      </c>
      <c r="B39" s="261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3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61" t="s">
        <v>26</v>
      </c>
      <c r="B40" s="261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  <v>3</v>
      </c>
      <c r="H40" s="29">
        <f t="shared" si="5"/>
        <v>3</v>
      </c>
      <c r="I40" s="29">
        <f t="shared" si="5"/>
        <v>3</v>
      </c>
      <c r="J40" s="29">
        <f t="shared" si="5"/>
        <v>3</v>
      </c>
      <c r="K40" s="29">
        <f t="shared" si="5"/>
        <v>3</v>
      </c>
      <c r="L40" s="29">
        <f t="shared" si="5"/>
        <v>3</v>
      </c>
      <c r="M40" s="29">
        <f t="shared" si="5"/>
      </c>
      <c r="N40" s="29">
        <f t="shared" si="5"/>
      </c>
      <c r="O40" s="30">
        <f>PERCENTILE(C4:N34,0.95)</f>
        <v>10</v>
      </c>
      <c r="P40" s="25"/>
    </row>
    <row r="41" spans="1:16" ht="15" customHeight="1">
      <c r="A41" s="261" t="s">
        <v>27</v>
      </c>
      <c r="B41" s="261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3</v>
      </c>
      <c r="H41" s="31">
        <f t="shared" si="6"/>
        <v>3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3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SO2!F2</f>
        <v>АПРИЛ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14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1.6586206896551727</v>
      </c>
      <c r="C8" s="153">
        <f>Cadj!F37</f>
        <v>3</v>
      </c>
      <c r="D8" s="153">
        <f>'SČ 2_5'!F37</f>
      </c>
      <c r="E8" s="153">
        <f>'SČ 10 '!G37</f>
        <v>0</v>
      </c>
      <c r="F8" s="153">
        <f>NO2!F37</f>
        <v>29.96551724137931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1.6</v>
      </c>
      <c r="C9" s="153">
        <f>Cadj!F41</f>
        <v>3</v>
      </c>
      <c r="D9" s="153"/>
      <c r="E9" s="153"/>
      <c r="F9" s="153">
        <f>NO2!F41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2.3439999999999994</v>
      </c>
      <c r="C10" s="153">
        <f>Cadj!F40</f>
        <v>3</v>
      </c>
      <c r="D10" s="153"/>
      <c r="E10" s="153">
        <f>'SČ 10 '!G40</f>
        <v>43.480000000000004</v>
      </c>
      <c r="F10" s="153">
        <f>NO2!F40</f>
        <v>43.44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1</v>
      </c>
      <c r="C11" s="150">
        <f>Cadj!F39</f>
        <v>3</v>
      </c>
      <c r="D11" s="153">
        <f>'SČ 2_5'!F39</f>
        <v>0</v>
      </c>
      <c r="E11" s="153">
        <f>'SČ 10 '!G39</f>
        <v>16</v>
      </c>
      <c r="F11" s="150">
        <f>NO2!F39</f>
        <v>16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2.4</v>
      </c>
      <c r="C12" s="150">
        <f>Cadj!F38</f>
        <v>3</v>
      </c>
      <c r="D12" s="153">
        <f>'SČ 2_5'!F38</f>
        <v>0</v>
      </c>
      <c r="E12" s="153">
        <f>'SČ 10 '!G38</f>
        <v>44</v>
      </c>
      <c r="F12" s="150">
        <f>NO2!F38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АПРИЛ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170</v>
      </c>
      <c r="G36" s="143" t="s">
        <v>170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168.2</v>
      </c>
      <c r="D39" s="164">
        <f>TM!F13</f>
        <v>7.09</v>
      </c>
      <c r="E39" s="164">
        <f>TM!F14</f>
        <v>58</v>
      </c>
      <c r="F39" s="164">
        <f>TM!F18</f>
        <v>5.7</v>
      </c>
      <c r="G39" s="164">
        <f>TM!F17</f>
        <v>3.7</v>
      </c>
      <c r="H39" s="164"/>
      <c r="I39" s="165">
        <f>TM!F15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143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АПРИЛ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170</v>
      </c>
      <c r="G61" s="143" t="s">
        <v>170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</v>
      </c>
      <c r="D64" s="164">
        <f>TM!F19</f>
        <v>10.4</v>
      </c>
      <c r="E64" s="164">
        <f>TM!F20</f>
        <v>1.4</v>
      </c>
      <c r="F64" s="164">
        <f>TM!F10</f>
        <v>67.7</v>
      </c>
      <c r="G64" s="164">
        <f>TM!F9</f>
        <v>100.5</v>
      </c>
      <c r="H64" s="164">
        <f>TM!F25</f>
        <v>0.05</v>
      </c>
      <c r="I64" s="164">
        <f>TM!F11</f>
        <v>73.5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145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АПРИЛ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174</v>
      </c>
      <c r="G86" s="143" t="s">
        <v>174</v>
      </c>
      <c r="H86" s="143" t="s">
        <v>174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27</v>
      </c>
      <c r="D89" s="164"/>
      <c r="E89" s="164">
        <f>TM!F24</f>
        <v>2.9</v>
      </c>
      <c r="F89" s="164">
        <f>TM!F21</f>
        <v>8.5</v>
      </c>
      <c r="G89" s="164">
        <f>TM!F23</f>
        <v>0.25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23.25" customHeight="1">
      <c r="A108" s="275" t="s">
        <v>187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АПРИЛ</v>
      </c>
      <c r="I109" s="139" t="str">
        <f>I3</f>
        <v>2022 ГОД.</v>
      </c>
    </row>
    <row r="110" spans="1:9" ht="21.7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0.2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.7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14</v>
      </c>
      <c r="D114" s="162">
        <f>'SČ 10 '!G119</f>
        <v>14</v>
      </c>
      <c r="E114" s="162">
        <f>'SČ 10 '!G161</f>
        <v>14</v>
      </c>
      <c r="F114" s="162">
        <f>'SČ 10 '!G203</f>
        <v>14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  <v>0.9214285714285715</v>
      </c>
      <c r="D115" s="164">
        <f>'SČ 10 '!G121</f>
        <v>0.004571428571428572</v>
      </c>
      <c r="E115" s="164">
        <f>'SČ 10 '!G163</f>
        <v>0.5964285714285714</v>
      </c>
      <c r="F115" s="164">
        <f>'SČ 10 '!G205</f>
        <v>2.371428571428571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0.2</v>
      </c>
      <c r="D118" s="165">
        <f>'SČ 10 '!G123</f>
        <v>0.001</v>
      </c>
      <c r="E118" s="164">
        <f>'SČ 10 '!G165</f>
        <v>0.025</v>
      </c>
      <c r="F118" s="164">
        <f>'SČ 10 '!G207</f>
        <v>1.2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2.1</v>
      </c>
      <c r="D119" s="165">
        <f>'SČ 10 '!G122</f>
        <v>0.013</v>
      </c>
      <c r="E119" s="164">
        <f>'SČ 10 '!G164</f>
        <v>2.3</v>
      </c>
      <c r="F119" s="164">
        <f>'SČ 10 '!G206</f>
        <v>4.6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09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SO2!G2</f>
        <v>МАЈ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30</v>
      </c>
      <c r="C7" s="150">
        <f>Cadj!G35</f>
        <v>30</v>
      </c>
      <c r="D7" s="150">
        <f>'SČ 2_5'!G35</f>
        <v>0</v>
      </c>
      <c r="E7" s="150">
        <f>'SČ 10 '!H35</f>
        <v>0</v>
      </c>
      <c r="F7" s="150">
        <f>NO2!G35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1.47</v>
      </c>
      <c r="C8" s="153">
        <f>Cadj!G37</f>
        <v>3</v>
      </c>
      <c r="D8" s="153"/>
      <c r="E8" s="153">
        <f>'SČ 10 '!H37</f>
        <v>0</v>
      </c>
      <c r="F8" s="153">
        <f>NO2!G37</f>
        <v>22.933333333333334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1.5</v>
      </c>
      <c r="C9" s="153">
        <f>Cadj!G41</f>
        <v>3</v>
      </c>
      <c r="D9" s="153"/>
      <c r="E9" s="153">
        <f>'SČ 10 '!H41</f>
        <v>0</v>
      </c>
      <c r="F9" s="153">
        <f>NO2!G41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2.042</v>
      </c>
      <c r="C10" s="153">
        <f>Cadj!G40</f>
        <v>3</v>
      </c>
      <c r="D10" s="153"/>
      <c r="E10" s="153">
        <f>'SČ 10 '!H40</f>
      </c>
      <c r="F10" s="153">
        <f>NO2!G40</f>
        <v>32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1</v>
      </c>
      <c r="C11" s="150">
        <f>Cadj!G39</f>
        <v>3</v>
      </c>
      <c r="D11" s="153">
        <f>'SČ 2_5'!G39</f>
        <v>0</v>
      </c>
      <c r="E11" s="153">
        <f>'SČ 10 '!H39</f>
        <v>0</v>
      </c>
      <c r="F11" s="150">
        <f>NO2!G39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2.1</v>
      </c>
      <c r="C12" s="150">
        <f>Cadj!G38</f>
        <v>3</v>
      </c>
      <c r="D12" s="153">
        <f>'SČ 2_5'!G38</f>
        <v>0</v>
      </c>
      <c r="E12" s="153">
        <f>'SČ 10 '!H38</f>
        <v>0</v>
      </c>
      <c r="F12" s="150">
        <f>NO2!G38</f>
        <v>32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МАЈ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188.2</v>
      </c>
      <c r="D39" s="164">
        <f>TM!G13</f>
        <v>7.03</v>
      </c>
      <c r="E39" s="164">
        <f>TM!G14</f>
        <v>49</v>
      </c>
      <c r="F39" s="164">
        <f>TM!G18</f>
        <v>3.1</v>
      </c>
      <c r="G39" s="164">
        <f>TM!G17</f>
        <v>3.4</v>
      </c>
      <c r="H39" s="164"/>
      <c r="I39" s="165">
        <f>TM!G15</f>
        <v>0.02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147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МАЈ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1.7</v>
      </c>
      <c r="D64" s="164">
        <f>TM!G19</f>
        <v>8.4</v>
      </c>
      <c r="E64" s="164">
        <f>TM!G20</f>
        <v>1</v>
      </c>
      <c r="F64" s="164">
        <f>TM!G10</f>
        <v>66.8</v>
      </c>
      <c r="G64" s="164">
        <f>TM!G9</f>
        <v>121.4</v>
      </c>
      <c r="H64" s="164">
        <f>TM!G25</f>
        <v>1.6</v>
      </c>
      <c r="I64" s="164">
        <f>TM!G11</f>
        <v>102.8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2.5" customHeight="1">
      <c r="A83" s="275" t="s">
        <v>125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МАЈ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18.6</v>
      </c>
      <c r="D89" s="164"/>
      <c r="E89" s="164">
        <f>TM!G24</f>
        <v>0.25</v>
      </c>
      <c r="F89" s="164">
        <f>TM!G21</f>
        <v>0.625</v>
      </c>
      <c r="G89" s="164">
        <f>TM!G23</f>
        <v>0.25</v>
      </c>
      <c r="H89" s="153">
        <f>TM!G26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32"/>
      <c r="J107" s="183"/>
    </row>
    <row r="108" spans="1:9" ht="24" customHeight="1">
      <c r="A108" s="280" t="s">
        <v>189</v>
      </c>
      <c r="B108" s="284"/>
      <c r="C108" s="284"/>
      <c r="D108" s="284"/>
      <c r="E108" s="284"/>
      <c r="F108" s="284"/>
      <c r="G108" s="284"/>
      <c r="H108" s="28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МАЈ</v>
      </c>
      <c r="I109" s="139" t="str">
        <f>I3</f>
        <v>2022 ГОД.</v>
      </c>
    </row>
    <row r="110" spans="1:9" ht="21.7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0.2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8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SO2!H2</f>
        <v>ЈУН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0</v>
      </c>
      <c r="E7" s="150">
        <f>'SČ 10 '!I35</f>
        <v>0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1.4133333333333333</v>
      </c>
      <c r="C8" s="153">
        <f>Cadj!H37</f>
        <v>3</v>
      </c>
      <c r="D8" s="153"/>
      <c r="E8" s="153"/>
      <c r="F8" s="153">
        <f>NO2!H37</f>
        <v>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1.4</v>
      </c>
      <c r="C9" s="153">
        <f>Cadj!H41</f>
        <v>3</v>
      </c>
      <c r="D9" s="153"/>
      <c r="E9" s="153"/>
      <c r="F9" s="153">
        <f>NO2!H41</f>
        <v>17.5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2.042</v>
      </c>
      <c r="C10" s="153">
        <f>Cadj!H40</f>
        <v>3</v>
      </c>
      <c r="D10" s="153"/>
      <c r="E10" s="153">
        <f>'SČ 10 '!I40</f>
      </c>
      <c r="F10" s="153">
        <f>NO2!H40</f>
        <v>24.419999999999998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1.1</v>
      </c>
      <c r="C11" s="150">
        <f>Cadj!H39</f>
        <v>3</v>
      </c>
      <c r="D11" s="153">
        <f>'SČ 2_5'!H39</f>
        <v>0</v>
      </c>
      <c r="E11" s="153">
        <f>'SČ 10 '!I39</f>
        <v>0</v>
      </c>
      <c r="F11" s="150">
        <f>NO2!H39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2.1</v>
      </c>
      <c r="C12" s="150">
        <f>Cadj!H38</f>
        <v>3</v>
      </c>
      <c r="D12" s="153">
        <f>'SČ 2_5'!H38</f>
        <v>0</v>
      </c>
      <c r="E12" s="153">
        <f>'SČ 10 '!I38</f>
        <v>0</v>
      </c>
      <c r="F12" s="150">
        <f>NO2!H38</f>
        <v>25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8" customHeight="1">
      <c r="A33" s="275" t="s">
        <v>149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ЈУН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80.3</v>
      </c>
      <c r="D39" s="164">
        <f>TM!H13</f>
        <v>6.2</v>
      </c>
      <c r="E39" s="164">
        <f>TM!H14</f>
        <v>50</v>
      </c>
      <c r="F39" s="164">
        <f>TM!H18</f>
        <v>3.9</v>
      </c>
      <c r="G39" s="164">
        <f>TM!H17</f>
        <v>2.3</v>
      </c>
      <c r="H39" s="164"/>
      <c r="I39" s="165">
        <f>TM!H15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ЈУН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3.6</v>
      </c>
      <c r="D64" s="164">
        <f>TM!H19</f>
        <v>5.6</v>
      </c>
      <c r="E64" s="164">
        <f>TM!H20</f>
        <v>1.1</v>
      </c>
      <c r="F64" s="164">
        <f>TM!H10</f>
        <v>33.9</v>
      </c>
      <c r="G64" s="164">
        <f>TM!H9</f>
        <v>46.4</v>
      </c>
      <c r="H64" s="164">
        <f>TM!H25</f>
        <v>1.2</v>
      </c>
      <c r="I64" s="164">
        <f>TM!H11</f>
        <v>36.5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150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ЈУН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9.9</v>
      </c>
      <c r="D89" s="164"/>
      <c r="E89" s="164">
        <f>TM!H25</f>
        <v>1.2</v>
      </c>
      <c r="F89" s="164">
        <f>TM!H21</f>
        <v>0.625</v>
      </c>
      <c r="G89" s="164">
        <f>TM!H24</f>
        <v>0.25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32"/>
      <c r="J107" s="183"/>
    </row>
    <row r="108" spans="1:9" ht="23.25" customHeight="1">
      <c r="A108" s="275" t="s">
        <v>189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ЈУН</v>
      </c>
      <c r="I109" s="139" t="str">
        <f>I3</f>
        <v>2022 ГОД.</v>
      </c>
    </row>
    <row r="110" spans="1:9" ht="21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0.2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SO2!I2</f>
        <v>ЈУЛ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0</v>
      </c>
      <c r="E7" s="150">
        <f>'SČ 10 '!J35</f>
        <v>0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1.1677419354838707</v>
      </c>
      <c r="C8" s="153">
        <f>Cadj!I37</f>
        <v>3</v>
      </c>
      <c r="D8" s="153"/>
      <c r="E8" s="153">
        <f>'SČ 10 '!J37</f>
        <v>0</v>
      </c>
      <c r="F8" s="153">
        <f>NO2!I37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1.2</v>
      </c>
      <c r="C9" s="153">
        <f>Cadj!I41</f>
        <v>3</v>
      </c>
      <c r="D9" s="153"/>
      <c r="E9" s="153"/>
      <c r="F9" s="153">
        <f>NO2!I41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1.5</v>
      </c>
      <c r="C10" s="153">
        <f>Cadj!I40</f>
        <v>3</v>
      </c>
      <c r="D10" s="153"/>
      <c r="E10" s="153">
        <f>'SČ 10 '!J40</f>
      </c>
      <c r="F10" s="153">
        <f>NO2!I40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0.8</v>
      </c>
      <c r="C11" s="150">
        <f>Cadj!I39</f>
        <v>3</v>
      </c>
      <c r="D11" s="153">
        <f>'SČ 2_5'!I39</f>
        <v>0</v>
      </c>
      <c r="E11" s="150">
        <f>'SČ 10 '!J39</f>
        <v>0</v>
      </c>
      <c r="F11" s="150">
        <f>NO2!I39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1.5</v>
      </c>
      <c r="C12" s="150">
        <f>Cadj!I38</f>
        <v>3</v>
      </c>
      <c r="D12" s="153">
        <f>'SČ 2_5'!I38</f>
        <v>0</v>
      </c>
      <c r="E12" s="150">
        <f>'SČ 10 '!J38</f>
        <v>0</v>
      </c>
      <c r="F12" s="150">
        <f>NO2!I38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24.75" customHeight="1">
      <c r="A33" s="287" t="s">
        <v>152</v>
      </c>
      <c r="B33" s="288"/>
      <c r="C33" s="288"/>
      <c r="D33" s="288"/>
      <c r="E33" s="288"/>
      <c r="F33" s="288"/>
      <c r="G33" s="288"/>
      <c r="H33" s="289"/>
      <c r="I33" s="190" t="s">
        <v>138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ЈУЛ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92.5</v>
      </c>
      <c r="D39" s="164">
        <f>TM!I13</f>
        <v>6.93</v>
      </c>
      <c r="E39" s="164">
        <f>TM!I14</f>
        <v>54</v>
      </c>
      <c r="F39" s="164">
        <f>TM!I18</f>
        <v>2.8</v>
      </c>
      <c r="G39" s="164">
        <f>TM!I17</f>
        <v>8.3</v>
      </c>
      <c r="H39" s="164"/>
      <c r="I39" s="165">
        <f>TM!I15</f>
        <v>0.01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3.25" customHeight="1">
      <c r="A58" s="287" t="s">
        <v>147</v>
      </c>
      <c r="B58" s="288"/>
      <c r="C58" s="288"/>
      <c r="D58" s="288"/>
      <c r="E58" s="288"/>
      <c r="F58" s="288"/>
      <c r="G58" s="288"/>
      <c r="H58" s="288"/>
      <c r="I58" s="190" t="s">
        <v>139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ЈУЛ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0.3</v>
      </c>
      <c r="D64" s="164">
        <f>TM!I19</f>
        <v>5.5</v>
      </c>
      <c r="E64" s="164">
        <f>TM!I20</f>
        <v>1.1</v>
      </c>
      <c r="F64" s="164">
        <f>TM!I10</f>
        <v>63.4</v>
      </c>
      <c r="G64" s="164">
        <f>TM!I9</f>
        <v>29.1</v>
      </c>
      <c r="H64" s="164">
        <f>TM!I25</f>
        <v>1.5</v>
      </c>
      <c r="I64" s="164">
        <f>TM!I11</f>
        <v>21.5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80" t="s">
        <v>153</v>
      </c>
      <c r="B83" s="283"/>
      <c r="C83" s="283"/>
      <c r="D83" s="283"/>
      <c r="E83" s="283"/>
      <c r="F83" s="283"/>
      <c r="G83" s="283"/>
      <c r="H83" s="283"/>
      <c r="I83" s="190" t="s">
        <v>140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ЈУЛ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7.6</v>
      </c>
      <c r="D89" s="164"/>
      <c r="E89" s="164">
        <f>TM!I24</f>
        <v>0.25</v>
      </c>
      <c r="F89" s="164">
        <f>TM!I21</f>
        <v>16.5</v>
      </c>
      <c r="G89" s="164">
        <f>TM!I23</f>
        <v>0.25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5" t="s">
        <v>64</v>
      </c>
      <c r="B107" s="285"/>
      <c r="C107" s="285"/>
      <c r="D107" s="285"/>
      <c r="E107" s="285"/>
      <c r="F107" s="285"/>
      <c r="G107" s="285"/>
      <c r="H107" s="285"/>
      <c r="I107" s="188"/>
      <c r="J107" s="183"/>
    </row>
    <row r="108" spans="1:9" ht="21" customHeight="1">
      <c r="A108" s="275" t="s">
        <v>189</v>
      </c>
      <c r="B108" s="275"/>
      <c r="C108" s="275"/>
      <c r="D108" s="275"/>
      <c r="E108" s="275"/>
      <c r="F108" s="275"/>
      <c r="G108" s="275"/>
      <c r="H108" s="280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2" t="str">
        <f>H3</f>
        <v>ЈУЛ</v>
      </c>
      <c r="I109" s="234" t="str">
        <f>I3</f>
        <v>2022 ГОД.</v>
      </c>
    </row>
    <row r="110" spans="1:9" ht="18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1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39"/>
    </row>
    <row r="112" spans="1:9" ht="18.7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1"/>
    </row>
    <row r="113" spans="1:9" ht="21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SO2!J2</f>
        <v>АВГУСТ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2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1.2870967741935488</v>
      </c>
      <c r="C8" s="153">
        <f>Cadj!J37</f>
        <v>3</v>
      </c>
      <c r="D8" s="153">
        <f>'SČ 2_5'!J37</f>
      </c>
      <c r="E8" s="153"/>
      <c r="F8" s="153">
        <f>NO2!J37</f>
        <v>18.096774193548388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1.2</v>
      </c>
      <c r="C9" s="153">
        <f>Cadj!J41</f>
        <v>3</v>
      </c>
      <c r="D9" s="153">
        <f>'SČ 2_5'!J41</f>
        <v>0</v>
      </c>
      <c r="E9" s="153"/>
      <c r="F9" s="153">
        <f>NO2!J41</f>
        <v>18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1.8799999999999997</v>
      </c>
      <c r="C10" s="153">
        <f>Cadj!J40</f>
        <v>3</v>
      </c>
      <c r="D10" s="153">
        <f>'SČ 2_5'!J40</f>
        <v>15</v>
      </c>
      <c r="E10" s="153">
        <f>'SČ 10 '!K40</f>
        <v>43.96</v>
      </c>
      <c r="F10" s="153">
        <f>NO2!J40</f>
        <v>27.39999999999999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0.8</v>
      </c>
      <c r="C11" s="150">
        <f>Cadj!J39</f>
        <v>3</v>
      </c>
      <c r="D11" s="153">
        <f>'SČ 2_5'!J39</f>
        <v>15</v>
      </c>
      <c r="E11" s="153">
        <f>'SČ 10 '!K39</f>
        <v>15</v>
      </c>
      <c r="F11" s="150">
        <f>NO2!J39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2</v>
      </c>
      <c r="C12" s="150">
        <f>Cadj!J38</f>
        <v>3</v>
      </c>
      <c r="D12" s="153">
        <f>'SČ 2_5'!J38</f>
        <v>15</v>
      </c>
      <c r="E12" s="153">
        <f>'SČ 10 '!K38</f>
        <v>45</v>
      </c>
      <c r="F12" s="150">
        <f>NO2!J38</f>
        <v>31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АВГУСТ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65.7</v>
      </c>
      <c r="D39" s="164">
        <f>TM!J13</f>
        <v>6.52</v>
      </c>
      <c r="E39" s="164">
        <f>TM!J14</f>
        <v>20</v>
      </c>
      <c r="F39" s="164">
        <f>TM!J18</f>
        <v>6.1</v>
      </c>
      <c r="G39" s="164">
        <f>TM!J17</f>
        <v>7.1</v>
      </c>
      <c r="H39" s="164"/>
      <c r="I39" s="165">
        <f>TM!J15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АВГУСТ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3.7</v>
      </c>
      <c r="D64" s="164">
        <f>TM!J19</f>
        <v>31.7</v>
      </c>
      <c r="E64" s="164">
        <f>TM!J20</f>
        <v>6.5</v>
      </c>
      <c r="F64" s="164">
        <f>TM!J10</f>
        <v>63.3</v>
      </c>
      <c r="G64" s="164">
        <f>TM!J9</f>
        <v>2.4</v>
      </c>
      <c r="H64" s="164" t="str">
        <f>TM!J25</f>
        <v>         &lt;0,1</v>
      </c>
      <c r="I64" s="164">
        <f>TM!J11</f>
        <v>0.7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155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АВГУСТ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1.7</v>
      </c>
      <c r="D89" s="164"/>
      <c r="E89" s="164">
        <f>TM!J24</f>
        <v>4.3</v>
      </c>
      <c r="F89" s="164" t="str">
        <f>TM!J21</f>
        <v>         &lt;1,3</v>
      </c>
      <c r="G89" s="164" t="str">
        <f>TM!J23</f>
        <v>        &lt;1,0</v>
      </c>
      <c r="H89" s="153" t="str">
        <f>TM!J26</f>
        <v>         &lt;0,1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21.75" customHeight="1">
      <c r="A108" s="275" t="s">
        <v>190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АВГУСТ</v>
      </c>
      <c r="I109" s="139" t="str">
        <f>I3</f>
        <v>2022 ГОД.</v>
      </c>
    </row>
    <row r="110" spans="1:9" ht="18.7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0.2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8.7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14</v>
      </c>
      <c r="D114" s="162">
        <f>'SČ 10 '!K119</f>
        <v>14</v>
      </c>
      <c r="E114" s="162">
        <f>'SČ 10 '!K161</f>
        <v>14</v>
      </c>
      <c r="F114" s="162">
        <f>'SČ 10 '!K203</f>
        <v>14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0.2</v>
      </c>
      <c r="D118" s="165">
        <f>'SČ 10 '!K123</f>
        <v>0.001</v>
      </c>
      <c r="E118" s="164">
        <f>'SČ 10 '!K165</f>
        <v>0.025</v>
      </c>
      <c r="F118" s="164">
        <f>'SČ 10 '!K207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2.6</v>
      </c>
      <c r="D119" s="165">
        <f>'SČ 10 '!K122</f>
        <v>0.007</v>
      </c>
      <c r="E119" s="164">
        <f>'SČ 10 '!K164</f>
        <v>1.8</v>
      </c>
      <c r="F119" s="164">
        <f>'SČ 10 '!K206</f>
        <v>15.8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SO2!K2</f>
        <v>СЕПТЕМБАР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30</v>
      </c>
      <c r="C7" s="150">
        <f>Cadj!K35</f>
        <v>30</v>
      </c>
      <c r="D7" s="150">
        <f>'SČ 2_5'!K35</f>
        <v>12</v>
      </c>
      <c r="E7" s="150">
        <f>'SČ 10 '!L35</f>
        <v>0</v>
      </c>
      <c r="F7" s="150">
        <f>NO2!K35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  <v>1.783333333333333</v>
      </c>
      <c r="C8" s="153">
        <f>Cadj!K37</f>
        <v>3</v>
      </c>
      <c r="D8" s="153"/>
      <c r="E8" s="153"/>
      <c r="F8" s="153">
        <f>NO2!K37</f>
        <v>18.066666666666666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1.75</v>
      </c>
      <c r="C9" s="153">
        <f>Cadj!K41</f>
        <v>3</v>
      </c>
      <c r="D9" s="153"/>
      <c r="E9" s="153"/>
      <c r="F9" s="153">
        <f>NO2!K41</f>
        <v>15.5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  <v>2.8419999999999996</v>
      </c>
      <c r="C10" s="153">
        <f>Cadj!K40</f>
        <v>3</v>
      </c>
      <c r="D10" s="153">
        <f>'SČ 2_5'!K40</f>
        <v>23.119999999999997</v>
      </c>
      <c r="E10" s="153">
        <f>'SČ 10 '!L40</f>
      </c>
      <c r="F10" s="153">
        <f>NO2!K40</f>
        <v>36.359999999999985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1</v>
      </c>
      <c r="C11" s="150">
        <f>Cadj!K39</f>
        <v>3</v>
      </c>
      <c r="D11" s="153">
        <f>'SČ 2_5'!K39</f>
        <v>9</v>
      </c>
      <c r="E11" s="153">
        <f>'SČ 10 '!L39</f>
        <v>0</v>
      </c>
      <c r="F11" s="150">
        <f>NO2!K39</f>
        <v>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2.9</v>
      </c>
      <c r="C12" s="150">
        <f>Cadj!K38</f>
        <v>3</v>
      </c>
      <c r="D12" s="153">
        <f>'SČ 2_5'!K38</f>
        <v>24</v>
      </c>
      <c r="E12" s="153">
        <f>'SČ 10 '!L38</f>
        <v>0</v>
      </c>
      <c r="F12" s="150">
        <f>NO2!K38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157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СЕПТЕМБАР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TM!K8</f>
        <v>164.1</v>
      </c>
      <c r="D39" s="164">
        <f>TM!K13</f>
        <v>6.88</v>
      </c>
      <c r="E39" s="164">
        <f>TM!K14</f>
        <v>59</v>
      </c>
      <c r="F39" s="164">
        <f>TM!K18</f>
        <v>10.3</v>
      </c>
      <c r="G39" s="164">
        <f>TM!K17</f>
        <v>11.6</v>
      </c>
      <c r="H39" s="164"/>
      <c r="I39" s="165">
        <f>TM!K15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СЕПТЕМБАР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TM!K16</f>
        <v>4.4</v>
      </c>
      <c r="D64" s="164">
        <f>TM!K19</f>
        <v>12.7</v>
      </c>
      <c r="E64" s="164">
        <f>TM!K20</f>
        <v>3.1</v>
      </c>
      <c r="F64" s="164">
        <f>TM!K10</f>
        <v>83.1</v>
      </c>
      <c r="G64" s="164">
        <f>TM!K9</f>
        <v>81</v>
      </c>
      <c r="H64" s="164" t="str">
        <f>TM!K25</f>
        <v>         &lt;0,1</v>
      </c>
      <c r="I64" s="164">
        <f>TM!K11</f>
        <v>64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150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СЕПТЕМБАР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17</v>
      </c>
      <c r="D89" s="164"/>
      <c r="E89" s="164">
        <f>TM!K24</f>
        <v>5.9</v>
      </c>
      <c r="F89" s="164">
        <f>TM!K21</f>
        <v>45.8</v>
      </c>
      <c r="G89" s="164" t="str">
        <f>TM!K23</f>
        <v>        &lt;1,0</v>
      </c>
      <c r="H89" s="153" t="str">
        <f>TM!K26</f>
        <v>         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18.75" customHeight="1">
      <c r="A108" s="275" t="s">
        <v>189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СЕПТЕМБАР</v>
      </c>
      <c r="I109" s="139" t="str">
        <f>I3</f>
        <v>2022 ГОД.</v>
      </c>
    </row>
    <row r="110" spans="1:9" ht="18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18.7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SheetLayoutView="100" zoomScalePageLayoutView="0" workbookViewId="0" topLeftCell="A109">
      <selection activeCell="F122" sqref="F12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SO2!L2</f>
        <v>ОКТОБАР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31</v>
      </c>
      <c r="C7" s="150">
        <f>Cadj!L35</f>
        <v>31</v>
      </c>
      <c r="D7" s="150">
        <f>'SČ 2_5'!L35</f>
        <v>0</v>
      </c>
      <c r="E7" s="150">
        <f>'SČ 10 '!M35</f>
        <v>13</v>
      </c>
      <c r="F7" s="150">
        <f>NO2!L35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  <v>2.4451612903225812</v>
      </c>
      <c r="C8" s="153">
        <f>Cadj!L37</f>
        <v>3</v>
      </c>
      <c r="D8" s="153">
        <f>'SČ 2_5'!L37</f>
      </c>
      <c r="E8" s="153"/>
      <c r="F8" s="153">
        <f>NO2!L37</f>
        <v>26.322580645161292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2.3</v>
      </c>
      <c r="C9" s="153">
        <f>Cadj!L41</f>
        <v>3</v>
      </c>
      <c r="D9" s="153">
        <f>'SČ 2_5'!L41</f>
        <v>0</v>
      </c>
      <c r="E9" s="153"/>
      <c r="F9" s="153">
        <f>NO2!L41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  <v>3.2399999999999998</v>
      </c>
      <c r="C10" s="153">
        <f>Cadj!L40</f>
        <v>3</v>
      </c>
      <c r="D10" s="153">
        <f>'SČ 2_5'!L40</f>
      </c>
      <c r="E10" s="153">
        <f>'SČ 10 '!M40</f>
        <v>59.76</v>
      </c>
      <c r="F10" s="153">
        <f>NO2!L40</f>
        <v>39.99999999999999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1.6</v>
      </c>
      <c r="C11" s="150">
        <f>Cadj!L39</f>
        <v>3</v>
      </c>
      <c r="D11" s="153">
        <f>'SČ 2_5'!L39</f>
        <v>0</v>
      </c>
      <c r="E11" s="153">
        <f>'SČ 10 '!M39</f>
        <v>34</v>
      </c>
      <c r="F11" s="150">
        <f>NO2!L39</f>
        <v>2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3.3</v>
      </c>
      <c r="C12" s="150">
        <f>Cadj!L38</f>
        <v>3</v>
      </c>
      <c r="D12" s="153">
        <f>'SČ 2_5'!L38</f>
        <v>0</v>
      </c>
      <c r="E12" s="153">
        <f>'SČ 10 '!M38</f>
        <v>60</v>
      </c>
      <c r="F12" s="150">
        <f>NO2!L38</f>
        <v>43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4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142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ОКТОБАР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TM!L8</f>
        <v>65.2</v>
      </c>
      <c r="D39" s="164">
        <f>TM!L13</f>
        <v>6.32</v>
      </c>
      <c r="E39" s="164">
        <f>TM!L14</f>
        <v>55</v>
      </c>
      <c r="F39" s="164">
        <f>TM!L18</f>
        <v>2.7</v>
      </c>
      <c r="G39" s="164">
        <f>TM!L17</f>
        <v>1.5</v>
      </c>
      <c r="H39" s="164"/>
      <c r="I39" s="165">
        <f>TM!L15</f>
        <v>0.05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159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ОКТОБАР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TM!L16</f>
        <v>0.9</v>
      </c>
      <c r="D64" s="164">
        <f>TM!L19</f>
        <v>1.7</v>
      </c>
      <c r="E64" s="164">
        <f>TM!L20</f>
        <v>0.3</v>
      </c>
      <c r="F64" s="164">
        <f>TM!L10</f>
        <v>43.8</v>
      </c>
      <c r="G64" s="164">
        <f>TM!L9</f>
        <v>21.4</v>
      </c>
      <c r="H64" s="164">
        <f>TM!L25</f>
        <v>1.5</v>
      </c>
      <c r="I64" s="164">
        <f>TM!L11</f>
        <v>17.6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160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ОКТОБАР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3.8</v>
      </c>
      <c r="D89" s="164"/>
      <c r="E89" s="164" t="str">
        <f>TM!L24</f>
        <v>&lt;1,3</v>
      </c>
      <c r="F89" s="164" t="str">
        <f>TM!L21</f>
        <v>&lt;1,3</v>
      </c>
      <c r="G89" s="164" t="str">
        <f>TM!L23</f>
        <v> &lt;1,0</v>
      </c>
      <c r="H89" s="153" t="str">
        <f>TM!L26</f>
        <v>&lt;0,2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19.5" customHeight="1">
      <c r="A108" s="275" t="s">
        <v>191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ОКТОБАР</v>
      </c>
      <c r="I109" s="139" t="str">
        <f>I3</f>
        <v>2022 ГОД.</v>
      </c>
    </row>
    <row r="110" spans="1:9" ht="16.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18.7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13</v>
      </c>
      <c r="D114" s="162">
        <f>'SČ 10 '!M119</f>
        <v>13</v>
      </c>
      <c r="E114" s="162">
        <f>'SČ 10 '!M161</f>
        <v>13</v>
      </c>
      <c r="F114" s="162">
        <v>13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0.1</v>
      </c>
      <c r="D118" s="165">
        <f>'SČ 10 '!M123</f>
        <v>0.004</v>
      </c>
      <c r="E118" s="164">
        <f>'SČ 10 '!M165</f>
        <v>0.2</v>
      </c>
      <c r="F118" s="164"/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1.5</v>
      </c>
      <c r="D119" s="165">
        <f>'SČ 10 '!M122</f>
        <v>0.015</v>
      </c>
      <c r="E119" s="164">
        <f>'SČ 10 '!M164</f>
        <v>0.9</v>
      </c>
      <c r="F119" s="164"/>
      <c r="G119" s="164"/>
      <c r="H119" s="153"/>
      <c r="I119" s="153"/>
    </row>
    <row r="120" spans="1:9" ht="30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/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SO2!M2</f>
        <v>НОВЕМБАР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1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67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67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1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157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НОВЕМБАР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2.5" customHeight="1">
      <c r="A58" s="275" t="s">
        <v>147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НОВЕМБАР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162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НОВЕМБАР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20.25" customHeight="1">
      <c r="A108" s="275" t="s">
        <v>187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НОВЕМБАР</v>
      </c>
      <c r="I109" s="139" t="str">
        <f>I3</f>
        <v>2022 ГОД.</v>
      </c>
    </row>
    <row r="110" spans="1:9" ht="18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18.7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19.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1</v>
      </c>
      <c r="D114" s="162">
        <f>'SČ 10 '!N119</f>
        <v>1</v>
      </c>
      <c r="E114" s="162">
        <f>'SČ 10 '!N161</f>
        <v>1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0.2</v>
      </c>
      <c r="D118" s="165">
        <f>'SČ 10 '!N123</f>
        <v>0.007</v>
      </c>
      <c r="E118" s="164">
        <f>'SČ 10 '!N165</f>
        <v>0.8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0.2</v>
      </c>
      <c r="D119" s="165">
        <f>'SČ 10 '!N122</f>
        <v>0.007</v>
      </c>
      <c r="E119" s="164">
        <f>'SČ 10 '!N164</f>
        <v>0.8</v>
      </c>
      <c r="F119" s="164">
        <f>'SČ 10 '!N206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SO2!N2</f>
        <v>ДЕЦЕМБАР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107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ДЕЦЕМБАР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5" t="s">
        <v>117</v>
      </c>
      <c r="B58" s="275"/>
      <c r="C58" s="275"/>
      <c r="D58" s="275"/>
      <c r="E58" s="275"/>
      <c r="F58" s="275"/>
      <c r="G58" s="275"/>
      <c r="H58" s="280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ДЕЦЕМБАР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145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ДЕЦЕМБАР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19.5" customHeight="1">
      <c r="A108" s="275" t="s">
        <v>192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ДЕЦЕМБАР</v>
      </c>
      <c r="I109" s="139" t="str">
        <f>I3</f>
        <v>2022 ГОД.</v>
      </c>
    </row>
    <row r="110" spans="1:9" ht="18.7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0.25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19.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</row>
    <row r="2" spans="1:9" ht="18.7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</row>
    <row r="3" spans="1:9" ht="28.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96" t="s">
        <v>165</v>
      </c>
      <c r="H3" s="197" t="str">
        <f>Jan!I3</f>
        <v>2022 ГОД.</v>
      </c>
      <c r="I3" s="198"/>
    </row>
    <row r="4" spans="1:9" ht="48" customHeight="1">
      <c r="A4" s="282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82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>
        <v>25</v>
      </c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301</v>
      </c>
      <c r="C7" s="150">
        <f>Cadj!O35</f>
        <v>301</v>
      </c>
      <c r="D7" s="150">
        <f>'SČ 2_5'!O35</f>
        <v>42</v>
      </c>
      <c r="E7" s="150">
        <f>'SČ 10 '!P35</f>
        <v>56</v>
      </c>
      <c r="F7" s="150">
        <f>NO2!O35</f>
        <v>301</v>
      </c>
      <c r="G7" s="150"/>
      <c r="H7" s="150"/>
      <c r="I7" s="150"/>
    </row>
    <row r="8" spans="1:9" ht="20.25" customHeight="1">
      <c r="A8" s="148" t="s">
        <v>166</v>
      </c>
      <c r="B8" s="152">
        <f>SO2!O37</f>
        <v>1.869767441860465</v>
      </c>
      <c r="C8" s="153">
        <f>Cadj!O37</f>
        <v>3.6212624584717608</v>
      </c>
      <c r="D8" s="153">
        <f>'SČ 2_5'!O37</f>
        <v>47.166666666666664</v>
      </c>
      <c r="E8" s="153">
        <f>'SČ 10 '!P37</f>
        <v>37.982142857142854</v>
      </c>
      <c r="F8" s="153">
        <f>NO2!O37</f>
        <v>27.485049833887043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1.7</v>
      </c>
      <c r="C9" s="153">
        <f>Cadj!O41</f>
        <v>3</v>
      </c>
      <c r="D9" s="153">
        <f>'SČ 2_5'!O41</f>
        <v>43</v>
      </c>
      <c r="E9" s="153">
        <f>'SČ 10 '!P41</f>
        <v>37</v>
      </c>
      <c r="F9" s="153">
        <f>NO2!O41</f>
        <v>24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3.1</v>
      </c>
      <c r="C10" s="153">
        <f>Cadj!O40</f>
        <v>10</v>
      </c>
      <c r="D10" s="153">
        <f>'SČ 2_5'!O40</f>
        <v>89.65000000000002</v>
      </c>
      <c r="E10" s="153">
        <f>'SČ 10 '!P40</f>
        <v>69.25000000000006</v>
      </c>
      <c r="F10" s="153">
        <f>NO2!O40</f>
        <v>58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3.9</v>
      </c>
      <c r="C12" s="150">
        <f>Cadj!O38</f>
        <v>19</v>
      </c>
      <c r="D12" s="153">
        <f>'SČ 2_5'!O38</f>
        <v>103</v>
      </c>
      <c r="E12" s="153">
        <f>'SČ 10 '!P38</f>
        <v>98</v>
      </c>
      <c r="F12" s="150">
        <f>NO2!O38</f>
        <v>89</v>
      </c>
      <c r="G12" s="153"/>
      <c r="H12" s="153"/>
      <c r="I12" s="153"/>
    </row>
    <row r="13" spans="1:9" ht="27.75" customHeight="1">
      <c r="A13" s="148" t="s">
        <v>167</v>
      </c>
      <c r="B13" s="149">
        <f>SO2!O36</f>
        <v>0</v>
      </c>
      <c r="C13" s="150">
        <f>Cadj!O36</f>
        <v>0</v>
      </c>
      <c r="D13" s="150"/>
      <c r="E13" s="150">
        <f>'SČ 10 '!P36</f>
        <v>9</v>
      </c>
      <c r="F13" s="150">
        <f>NO2!O36</f>
        <v>1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91" t="s">
        <v>164</v>
      </c>
      <c r="B32" s="285"/>
      <c r="C32" s="285"/>
      <c r="D32" s="285"/>
      <c r="E32" s="285"/>
      <c r="F32" s="285"/>
      <c r="G32" s="285"/>
      <c r="H32" s="285"/>
      <c r="I32" s="133"/>
    </row>
    <row r="33" spans="1:9" ht="19.5" customHeight="1">
      <c r="A33" s="275" t="s">
        <v>168</v>
      </c>
      <c r="B33" s="275"/>
      <c r="C33" s="275"/>
      <c r="D33" s="275"/>
      <c r="E33" s="275"/>
      <c r="F33" s="275"/>
      <c r="G33" s="275"/>
      <c r="H33" s="280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96" t="s">
        <v>165</v>
      </c>
      <c r="H34" s="197" t="str">
        <f>H3</f>
        <v>2022 ГОД.</v>
      </c>
      <c r="I34" s="198"/>
    </row>
    <row r="35" spans="1:9" ht="48.75" customHeight="1">
      <c r="A35" s="282" t="s">
        <v>108</v>
      </c>
      <c r="B35" s="282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82"/>
      <c r="B36" s="282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</row>
    <row r="37" spans="1:9" ht="21" customHeight="1">
      <c r="A37" s="278" t="s">
        <v>82</v>
      </c>
      <c r="B37" s="278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10</v>
      </c>
      <c r="D38" s="162">
        <f>TM!R13</f>
        <v>10</v>
      </c>
      <c r="E38" s="162">
        <f>TM!R14</f>
        <v>10</v>
      </c>
      <c r="F38" s="162">
        <f>TM!R18</f>
        <v>10</v>
      </c>
      <c r="G38" s="162">
        <f>TM!R17</f>
        <v>10</v>
      </c>
      <c r="H38" s="162"/>
      <c r="I38" s="162">
        <f>TM!R15</f>
        <v>10</v>
      </c>
    </row>
    <row r="39" spans="1:9" ht="24" customHeight="1">
      <c r="A39" s="160" t="s">
        <v>166</v>
      </c>
      <c r="B39" s="161"/>
      <c r="C39" s="164">
        <f>TM!P8</f>
        <v>113.30999999999999</v>
      </c>
      <c r="D39" s="164">
        <f>TM!P13</f>
        <v>6.704000000000001</v>
      </c>
      <c r="E39" s="164">
        <f>TM!P14</f>
        <v>45.9</v>
      </c>
      <c r="F39" s="164">
        <f>TM!P18</f>
        <v>5.0200000000000005</v>
      </c>
      <c r="G39" s="164">
        <f>TM!P17</f>
        <v>4.92</v>
      </c>
      <c r="H39" s="164"/>
      <c r="I39" s="165">
        <f>TM!P15</f>
        <v>0.04300000000000001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167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5" t="s">
        <v>164</v>
      </c>
      <c r="B57" s="285"/>
      <c r="C57" s="285"/>
      <c r="D57" s="285"/>
      <c r="E57" s="285"/>
      <c r="F57" s="285"/>
      <c r="G57" s="285"/>
      <c r="H57" s="285"/>
      <c r="I57" s="133"/>
    </row>
    <row r="58" spans="1:9" ht="24" customHeight="1">
      <c r="A58" s="275" t="s">
        <v>169</v>
      </c>
      <c r="B58" s="275"/>
      <c r="C58" s="275"/>
      <c r="D58" s="275"/>
      <c r="E58" s="275"/>
      <c r="F58" s="275"/>
      <c r="G58" s="275"/>
      <c r="H58" s="280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96" t="s">
        <v>165</v>
      </c>
      <c r="H59" s="197" t="str">
        <f>H3</f>
        <v>2022 ГОД.</v>
      </c>
      <c r="I59" s="198"/>
    </row>
    <row r="60" spans="1:9" ht="35.25" customHeight="1">
      <c r="A60" s="292" t="s">
        <v>108</v>
      </c>
      <c r="B60" s="292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92"/>
      <c r="B61" s="292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</row>
    <row r="62" spans="1:9" ht="24" customHeight="1">
      <c r="A62" s="278" t="s">
        <v>82</v>
      </c>
      <c r="B62" s="278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10</v>
      </c>
      <c r="D63" s="162">
        <f>TM!R19</f>
        <v>10</v>
      </c>
      <c r="E63" s="162">
        <f>TM!R20</f>
        <v>10</v>
      </c>
      <c r="F63" s="162">
        <f>TM!R10</f>
        <v>10</v>
      </c>
      <c r="G63" s="162">
        <f>TM!R9</f>
        <v>10</v>
      </c>
      <c r="H63" s="162">
        <f>TM!R25</f>
        <v>8</v>
      </c>
      <c r="I63" s="162">
        <f>TM!R11</f>
        <v>10</v>
      </c>
    </row>
    <row r="64" spans="1:9" ht="24" customHeight="1">
      <c r="A64" s="160" t="s">
        <v>166</v>
      </c>
      <c r="B64" s="161"/>
      <c r="C64" s="164">
        <f>TM!P16</f>
        <v>2.06</v>
      </c>
      <c r="D64" s="164">
        <f>TM!P19</f>
        <v>10.09</v>
      </c>
      <c r="E64" s="164">
        <f>TM!P20</f>
        <v>1.85</v>
      </c>
      <c r="F64" s="164">
        <f>TM!P10</f>
        <v>54.29999999999999</v>
      </c>
      <c r="G64" s="164">
        <f>TM!P9</f>
        <v>59.00999999999999</v>
      </c>
      <c r="H64" s="164">
        <f>TM!P25</f>
        <v>1.0875</v>
      </c>
      <c r="I64" s="164">
        <f>TM!P11</f>
        <v>46.56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167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5" t="s">
        <v>164</v>
      </c>
      <c r="B82" s="285"/>
      <c r="C82" s="285"/>
      <c r="D82" s="285"/>
      <c r="E82" s="285"/>
      <c r="F82" s="285"/>
      <c r="G82" s="285"/>
      <c r="H82" s="285"/>
      <c r="I82" s="133"/>
    </row>
    <row r="83" spans="1:9" ht="24.75" customHeight="1">
      <c r="A83" s="275" t="s">
        <v>150</v>
      </c>
      <c r="B83" s="275"/>
      <c r="C83" s="275"/>
      <c r="D83" s="275"/>
      <c r="E83" s="275"/>
      <c r="F83" s="275"/>
      <c r="G83" s="275"/>
      <c r="H83" s="280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96" t="s">
        <v>165</v>
      </c>
      <c r="H84" s="197" t="str">
        <f>H3</f>
        <v>2022 ГОД.</v>
      </c>
      <c r="I84" s="198"/>
    </row>
    <row r="85" spans="1:9" ht="34.5" customHeight="1">
      <c r="A85" s="292" t="s">
        <v>108</v>
      </c>
      <c r="B85" s="292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92"/>
      <c r="B86" s="292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</row>
    <row r="87" spans="1:9" ht="24" customHeight="1">
      <c r="A87" s="293" t="s">
        <v>82</v>
      </c>
      <c r="B87" s="293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10</v>
      </c>
      <c r="D88" s="162"/>
      <c r="E88" s="162">
        <f>TM!R24</f>
        <v>9</v>
      </c>
      <c r="F88" s="162">
        <f>TM!R21</f>
        <v>8</v>
      </c>
      <c r="G88" s="150">
        <f>TM!R23</f>
        <v>7</v>
      </c>
      <c r="H88" s="150">
        <f>TM!R26</f>
        <v>7</v>
      </c>
      <c r="I88" s="202"/>
    </row>
    <row r="89" spans="1:9" ht="24" customHeight="1">
      <c r="A89" s="160" t="s">
        <v>166</v>
      </c>
      <c r="B89" s="161"/>
      <c r="C89" s="164">
        <f>TM!P12</f>
        <v>12.430000000000001</v>
      </c>
      <c r="D89" s="164"/>
      <c r="E89" s="164">
        <f>TM!P24</f>
        <v>2.6333333333333337</v>
      </c>
      <c r="F89" s="164">
        <f>TM!P21</f>
        <v>10.925</v>
      </c>
      <c r="G89" s="153">
        <f>TM!P23</f>
        <v>0.25</v>
      </c>
      <c r="H89" s="153">
        <f>TM!P26</f>
        <v>0.09999999999999999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167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3" t="s">
        <v>164</v>
      </c>
      <c r="B107" s="273"/>
      <c r="C107" s="273"/>
      <c r="D107" s="273"/>
      <c r="E107" s="273"/>
      <c r="F107" s="273"/>
      <c r="G107" s="273"/>
      <c r="H107" s="273"/>
      <c r="I107" s="132"/>
    </row>
    <row r="108" spans="1:9" ht="18.75" customHeight="1">
      <c r="A108" s="275" t="s">
        <v>193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96" t="s">
        <v>165</v>
      </c>
      <c r="H109" s="197" t="str">
        <f>H3</f>
        <v>2022 ГОД.</v>
      </c>
      <c r="I109" s="139"/>
    </row>
    <row r="110" spans="1:9" ht="17.2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18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.7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3.25" customHeight="1">
      <c r="A113" s="278" t="s">
        <v>82</v>
      </c>
      <c r="B113" s="278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56</v>
      </c>
      <c r="D114" s="162">
        <f>'SČ 10 '!P119</f>
        <v>56</v>
      </c>
      <c r="E114" s="162">
        <f>'SČ 10 '!P161</f>
        <v>56</v>
      </c>
      <c r="F114" s="162">
        <f>'SČ 10 '!P203</f>
        <v>42</v>
      </c>
      <c r="G114" s="162"/>
      <c r="H114" s="150"/>
      <c r="I114" s="150"/>
    </row>
    <row r="115" spans="1:9" ht="21" customHeight="1">
      <c r="A115" s="160" t="s">
        <v>166</v>
      </c>
      <c r="B115" s="161"/>
      <c r="C115" s="164">
        <f>'SČ 10 '!P79</f>
        <v>0.6764814814814815</v>
      </c>
      <c r="D115" s="164">
        <f>'SČ 10 '!P121</f>
        <v>0.0050925925925925965</v>
      </c>
      <c r="E115" s="164">
        <f>'SČ 10 '!P163</f>
        <v>0.6203703703703702</v>
      </c>
      <c r="F115" s="164">
        <f>'SČ 10 '!P205</f>
        <v>5.352439024390244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2.6</v>
      </c>
      <c r="D119" s="165">
        <f>'SČ 10 '!P122</f>
        <v>0.015</v>
      </c>
      <c r="E119" s="164">
        <f>'SČ 10 '!P164</f>
        <v>4</v>
      </c>
      <c r="F119" s="164">
        <f>'SČ 10 '!P206</f>
        <v>23.5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4" sqref="L4:L34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186</v>
      </c>
      <c r="C1" s="2" t="s">
        <v>1</v>
      </c>
      <c r="D1" s="4" t="s">
        <v>28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NO2!J1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137</v>
      </c>
      <c r="E2" s="249" t="s">
        <v>141</v>
      </c>
      <c r="F2" s="249" t="s">
        <v>144</v>
      </c>
      <c r="G2" s="249" t="s">
        <v>146</v>
      </c>
      <c r="H2" s="249" t="s">
        <v>148</v>
      </c>
      <c r="I2" s="249" t="s">
        <v>151</v>
      </c>
      <c r="J2" s="249" t="s">
        <v>154</v>
      </c>
      <c r="K2" s="250" t="s">
        <v>156</v>
      </c>
      <c r="L2" s="249" t="s">
        <v>158</v>
      </c>
      <c r="M2" s="249" t="s">
        <v>161</v>
      </c>
      <c r="N2" s="249" t="s">
        <v>163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2.3</v>
      </c>
      <c r="D4" s="229">
        <v>2.4</v>
      </c>
      <c r="E4" s="229">
        <v>3.1</v>
      </c>
      <c r="F4" s="229">
        <v>1.7</v>
      </c>
      <c r="G4" s="229">
        <v>1.4</v>
      </c>
      <c r="H4" s="229">
        <v>1.5</v>
      </c>
      <c r="I4" s="229">
        <v>1.3</v>
      </c>
      <c r="J4" s="229">
        <v>0.8</v>
      </c>
      <c r="K4" s="229">
        <v>1.6</v>
      </c>
      <c r="L4" s="229">
        <v>3</v>
      </c>
      <c r="M4" s="229"/>
      <c r="N4" s="230"/>
      <c r="O4" s="12" t="s">
        <v>19</v>
      </c>
    </row>
    <row r="5" spans="1:15" ht="12.75">
      <c r="A5" s="9"/>
      <c r="B5" s="11">
        <v>2</v>
      </c>
      <c r="C5" s="229">
        <v>2.9</v>
      </c>
      <c r="D5" s="229">
        <v>3</v>
      </c>
      <c r="E5" s="229">
        <v>2.1</v>
      </c>
      <c r="F5" s="229">
        <v>1.8</v>
      </c>
      <c r="G5" s="229">
        <v>1.5</v>
      </c>
      <c r="H5" s="229">
        <v>2.1</v>
      </c>
      <c r="I5" s="229">
        <v>1.3</v>
      </c>
      <c r="J5" s="229">
        <v>1.4</v>
      </c>
      <c r="K5" s="229">
        <v>1.5</v>
      </c>
      <c r="L5" s="229">
        <v>3.3</v>
      </c>
      <c r="M5" s="229"/>
      <c r="N5" s="230"/>
      <c r="O5" s="15"/>
    </row>
    <row r="6" spans="1:15" ht="12.75">
      <c r="A6" s="9"/>
      <c r="B6" s="11">
        <v>3</v>
      </c>
      <c r="C6" s="229">
        <v>1.7</v>
      </c>
      <c r="D6" s="229">
        <v>3.4</v>
      </c>
      <c r="E6" s="229">
        <v>2.5</v>
      </c>
      <c r="F6" s="229">
        <v>1.3</v>
      </c>
      <c r="G6" s="12" t="s">
        <v>19</v>
      </c>
      <c r="H6" s="229">
        <v>1.2</v>
      </c>
      <c r="I6" s="229">
        <v>1.1</v>
      </c>
      <c r="J6" s="229">
        <v>1.3</v>
      </c>
      <c r="K6" s="229">
        <v>1</v>
      </c>
      <c r="L6" s="229">
        <v>2.6</v>
      </c>
      <c r="M6" s="229"/>
      <c r="N6" s="230"/>
      <c r="O6" s="15"/>
    </row>
    <row r="7" spans="1:15" ht="12.75">
      <c r="A7" s="9"/>
      <c r="B7" s="11">
        <v>4</v>
      </c>
      <c r="C7" s="242">
        <v>3.1</v>
      </c>
      <c r="D7" s="229">
        <v>3.1</v>
      </c>
      <c r="E7" s="229">
        <v>2.3</v>
      </c>
      <c r="F7" s="229">
        <v>1.5</v>
      </c>
      <c r="G7" s="229">
        <v>1.6</v>
      </c>
      <c r="H7" s="229">
        <v>1.1</v>
      </c>
      <c r="I7" s="229">
        <v>1.2</v>
      </c>
      <c r="J7" s="229">
        <v>1.6</v>
      </c>
      <c r="K7" s="229">
        <v>1.2</v>
      </c>
      <c r="L7" s="229">
        <v>1.6</v>
      </c>
      <c r="M7" s="229"/>
      <c r="N7" s="229"/>
      <c r="O7" s="15"/>
    </row>
    <row r="8" spans="1:15" ht="12.75">
      <c r="A8" s="9"/>
      <c r="B8" s="11">
        <v>5</v>
      </c>
      <c r="C8" s="243">
        <v>3</v>
      </c>
      <c r="D8" s="229">
        <v>3.3</v>
      </c>
      <c r="E8" s="229">
        <v>2.2</v>
      </c>
      <c r="F8" s="229">
        <v>2.1</v>
      </c>
      <c r="G8" s="229">
        <v>1.3</v>
      </c>
      <c r="H8" s="229">
        <v>1.2</v>
      </c>
      <c r="I8" s="229">
        <v>1.2</v>
      </c>
      <c r="J8" s="229">
        <v>1.2</v>
      </c>
      <c r="K8" s="248">
        <v>1.9</v>
      </c>
      <c r="L8" s="229">
        <v>1.8</v>
      </c>
      <c r="M8" s="229"/>
      <c r="N8" s="229"/>
      <c r="O8" s="15"/>
    </row>
    <row r="9" spans="1:15" ht="12.75">
      <c r="A9" s="9"/>
      <c r="B9" s="11">
        <v>6</v>
      </c>
      <c r="C9" s="243"/>
      <c r="D9" s="229">
        <v>3.7</v>
      </c>
      <c r="E9" s="229">
        <v>2.4</v>
      </c>
      <c r="F9" s="229">
        <v>1.7</v>
      </c>
      <c r="G9" s="229">
        <v>1.5</v>
      </c>
      <c r="H9" s="229">
        <v>1.4</v>
      </c>
      <c r="I9" s="229">
        <v>1.1</v>
      </c>
      <c r="J9" s="229">
        <v>1.3</v>
      </c>
      <c r="K9" s="229">
        <v>1.7</v>
      </c>
      <c r="L9" s="229">
        <v>2.2</v>
      </c>
      <c r="M9" s="229"/>
      <c r="N9" s="229"/>
      <c r="O9" s="15"/>
    </row>
    <row r="10" spans="1:15" ht="12.75">
      <c r="A10" s="9"/>
      <c r="B10" s="11">
        <v>7</v>
      </c>
      <c r="C10" s="243">
        <v>2</v>
      </c>
      <c r="D10" s="229">
        <v>2.5</v>
      </c>
      <c r="E10" s="229">
        <v>2.9</v>
      </c>
      <c r="F10" s="229">
        <v>1.5</v>
      </c>
      <c r="G10" s="229">
        <v>1.6</v>
      </c>
      <c r="H10" s="229">
        <v>1.5</v>
      </c>
      <c r="I10" s="229">
        <v>1.2</v>
      </c>
      <c r="J10" s="229">
        <v>1.3</v>
      </c>
      <c r="K10" s="229">
        <v>1.6</v>
      </c>
      <c r="L10" s="229">
        <v>2.4</v>
      </c>
      <c r="M10" s="229"/>
      <c r="N10" s="229"/>
      <c r="O10" s="15"/>
    </row>
    <row r="11" spans="1:15" ht="12.75">
      <c r="A11" s="9"/>
      <c r="B11" s="11">
        <v>8</v>
      </c>
      <c r="C11" s="243">
        <v>2.4</v>
      </c>
      <c r="D11" s="229">
        <v>3.8</v>
      </c>
      <c r="E11" s="229">
        <v>1.8</v>
      </c>
      <c r="F11" s="229">
        <v>1.7</v>
      </c>
      <c r="G11" s="229">
        <v>1.3</v>
      </c>
      <c r="H11" s="229">
        <v>1.1</v>
      </c>
      <c r="I11" s="229">
        <v>1</v>
      </c>
      <c r="J11" s="229">
        <v>1.4</v>
      </c>
      <c r="K11" s="229">
        <v>1.9</v>
      </c>
      <c r="L11" s="229">
        <v>2.2</v>
      </c>
      <c r="M11" s="229"/>
      <c r="N11" s="229"/>
      <c r="O11" s="15"/>
    </row>
    <row r="12" spans="1:15" ht="12.75">
      <c r="A12" s="9"/>
      <c r="B12" s="11">
        <v>9</v>
      </c>
      <c r="C12" s="243">
        <v>1.7</v>
      </c>
      <c r="D12" s="229">
        <v>2.7</v>
      </c>
      <c r="E12" s="229">
        <v>1.4</v>
      </c>
      <c r="F12" s="229">
        <v>1.3</v>
      </c>
      <c r="G12" s="229">
        <v>1.2</v>
      </c>
      <c r="H12" s="229">
        <v>1.4</v>
      </c>
      <c r="I12" s="229">
        <v>1</v>
      </c>
      <c r="J12" s="229">
        <v>1.1</v>
      </c>
      <c r="K12" s="229">
        <v>1.9</v>
      </c>
      <c r="L12" s="229">
        <v>3</v>
      </c>
      <c r="M12" s="229"/>
      <c r="N12" s="229"/>
      <c r="O12" s="9"/>
    </row>
    <row r="13" spans="1:15" ht="12.75">
      <c r="A13" s="9"/>
      <c r="B13" s="11">
        <v>10</v>
      </c>
      <c r="C13" s="243">
        <v>1.9</v>
      </c>
      <c r="D13" s="229">
        <v>3.4</v>
      </c>
      <c r="E13" s="229">
        <v>1.6</v>
      </c>
      <c r="F13" s="229">
        <v>1.4</v>
      </c>
      <c r="G13" s="229">
        <v>1.5</v>
      </c>
      <c r="H13" s="229">
        <v>1.3</v>
      </c>
      <c r="I13" s="229">
        <v>1.1</v>
      </c>
      <c r="J13" s="229">
        <v>1.1</v>
      </c>
      <c r="K13" s="229">
        <v>1.7</v>
      </c>
      <c r="L13" s="229">
        <v>2</v>
      </c>
      <c r="M13" s="229"/>
      <c r="N13" s="229"/>
      <c r="O13" s="9"/>
    </row>
    <row r="14" spans="1:15" ht="12.75">
      <c r="A14" s="9"/>
      <c r="B14" s="11">
        <v>11</v>
      </c>
      <c r="C14" s="243">
        <v>1.8</v>
      </c>
      <c r="D14" s="229">
        <v>3</v>
      </c>
      <c r="E14" s="229">
        <v>2.2</v>
      </c>
      <c r="F14" s="229">
        <v>1.3</v>
      </c>
      <c r="G14" s="229">
        <v>1.4</v>
      </c>
      <c r="H14" s="229">
        <v>1.3</v>
      </c>
      <c r="I14" s="229">
        <v>1.1</v>
      </c>
      <c r="J14" s="229">
        <v>1.1</v>
      </c>
      <c r="K14" s="229">
        <v>1.8</v>
      </c>
      <c r="L14" s="229">
        <v>2.5</v>
      </c>
      <c r="M14" s="229"/>
      <c r="N14" s="229"/>
      <c r="O14" s="9"/>
    </row>
    <row r="15" spans="1:15" ht="12.75">
      <c r="A15" s="9"/>
      <c r="B15" s="11">
        <v>12</v>
      </c>
      <c r="C15" s="243">
        <v>2.1</v>
      </c>
      <c r="D15" s="229">
        <v>2.3</v>
      </c>
      <c r="E15" s="229">
        <v>2.2</v>
      </c>
      <c r="F15" s="229">
        <v>1.6</v>
      </c>
      <c r="G15" s="229">
        <v>1.1</v>
      </c>
      <c r="H15" s="229">
        <v>1.4</v>
      </c>
      <c r="I15" s="229">
        <v>1.4</v>
      </c>
      <c r="J15" s="229">
        <v>1.2</v>
      </c>
      <c r="K15" s="229">
        <v>1.6</v>
      </c>
      <c r="L15" s="229">
        <v>2.9</v>
      </c>
      <c r="M15" s="229"/>
      <c r="N15" s="229"/>
      <c r="O15" s="9"/>
    </row>
    <row r="16" spans="1:15" ht="12.75">
      <c r="A16" s="9"/>
      <c r="B16" s="11">
        <v>13</v>
      </c>
      <c r="C16" s="243">
        <v>3</v>
      </c>
      <c r="D16" s="229">
        <v>2.3</v>
      </c>
      <c r="E16" s="229">
        <v>1.6</v>
      </c>
      <c r="F16" s="229">
        <v>1.5</v>
      </c>
      <c r="G16" s="229">
        <v>1.1</v>
      </c>
      <c r="H16" s="229">
        <v>1.3</v>
      </c>
      <c r="I16" s="229">
        <v>1.1</v>
      </c>
      <c r="J16" s="229">
        <v>1.2</v>
      </c>
      <c r="K16" s="229">
        <v>2.1</v>
      </c>
      <c r="L16" s="229">
        <v>3.2</v>
      </c>
      <c r="M16" s="229"/>
      <c r="N16" s="229"/>
      <c r="O16" s="9"/>
    </row>
    <row r="17" spans="1:15" ht="12.75">
      <c r="A17" s="9"/>
      <c r="B17" s="11">
        <v>14</v>
      </c>
      <c r="C17" s="243">
        <v>2.3</v>
      </c>
      <c r="D17" s="229">
        <v>2.9</v>
      </c>
      <c r="E17" s="229">
        <v>1.8</v>
      </c>
      <c r="F17" s="229">
        <v>1.2</v>
      </c>
      <c r="G17" s="229">
        <v>1</v>
      </c>
      <c r="H17" s="229">
        <v>1.9</v>
      </c>
      <c r="I17" s="229">
        <v>1.2</v>
      </c>
      <c r="J17" s="229">
        <v>1.2</v>
      </c>
      <c r="K17" s="229">
        <v>2.2</v>
      </c>
      <c r="L17" s="229">
        <v>2.7</v>
      </c>
      <c r="M17" s="229"/>
      <c r="N17" s="230"/>
      <c r="O17" s="9"/>
    </row>
    <row r="18" spans="1:15" ht="12.75">
      <c r="A18" s="9"/>
      <c r="B18" s="11">
        <v>15</v>
      </c>
      <c r="C18" s="243">
        <v>2.6</v>
      </c>
      <c r="D18" s="229">
        <v>3.7</v>
      </c>
      <c r="E18" s="229">
        <v>1.8</v>
      </c>
      <c r="F18" s="229">
        <v>2.1</v>
      </c>
      <c r="G18" s="229">
        <v>1.2</v>
      </c>
      <c r="H18" s="229">
        <v>1.5</v>
      </c>
      <c r="I18" s="229">
        <v>1.4</v>
      </c>
      <c r="J18" s="229">
        <v>1.2</v>
      </c>
      <c r="K18" s="229">
        <v>2.1</v>
      </c>
      <c r="L18" s="229">
        <v>2.9</v>
      </c>
      <c r="M18" s="229"/>
      <c r="N18" s="229"/>
      <c r="O18" s="9"/>
    </row>
    <row r="19" spans="1:15" ht="12.75">
      <c r="A19" s="9"/>
      <c r="B19" s="11">
        <v>16</v>
      </c>
      <c r="C19" s="243">
        <v>2.5</v>
      </c>
      <c r="D19" s="229">
        <v>3.4</v>
      </c>
      <c r="E19" s="229">
        <v>1.3</v>
      </c>
      <c r="F19" s="229">
        <v>2.3</v>
      </c>
      <c r="G19" s="229">
        <v>1</v>
      </c>
      <c r="H19" s="229">
        <v>2</v>
      </c>
      <c r="I19" s="229">
        <v>1.2</v>
      </c>
      <c r="J19" s="229">
        <v>0.9</v>
      </c>
      <c r="K19" s="229">
        <v>1.3</v>
      </c>
      <c r="L19" s="229">
        <v>2.2</v>
      </c>
      <c r="M19" s="229"/>
      <c r="N19" s="229"/>
      <c r="O19" s="9"/>
    </row>
    <row r="20" spans="1:15" ht="12.75">
      <c r="A20" s="9"/>
      <c r="B20" s="11">
        <v>17</v>
      </c>
      <c r="C20" s="243">
        <v>2</v>
      </c>
      <c r="D20" s="229">
        <v>3.1</v>
      </c>
      <c r="E20" s="229">
        <v>1.6</v>
      </c>
      <c r="F20" s="229">
        <v>1.8</v>
      </c>
      <c r="G20" s="229">
        <v>1.6</v>
      </c>
      <c r="H20" s="229">
        <v>1.4</v>
      </c>
      <c r="I20" s="229">
        <v>1.2</v>
      </c>
      <c r="J20" s="229">
        <v>1</v>
      </c>
      <c r="K20" s="229">
        <v>1.2</v>
      </c>
      <c r="L20" s="229">
        <v>2.6</v>
      </c>
      <c r="M20" s="229"/>
      <c r="N20" s="229"/>
      <c r="O20" s="9"/>
    </row>
    <row r="21" spans="1:15" ht="12.75">
      <c r="A21" s="9"/>
      <c r="B21" s="11">
        <v>18</v>
      </c>
      <c r="C21" s="243">
        <v>2.8</v>
      </c>
      <c r="D21" s="229">
        <v>2.2</v>
      </c>
      <c r="E21" s="229">
        <v>1.5</v>
      </c>
      <c r="F21" s="229">
        <v>2.1</v>
      </c>
      <c r="G21" s="229">
        <v>1.7</v>
      </c>
      <c r="H21" s="229">
        <v>1.4</v>
      </c>
      <c r="I21" s="229">
        <v>1.5</v>
      </c>
      <c r="J21" s="229">
        <v>1.1</v>
      </c>
      <c r="K21" s="229">
        <v>1.2</v>
      </c>
      <c r="L21" s="229">
        <v>3</v>
      </c>
      <c r="M21" s="229"/>
      <c r="N21" s="229"/>
      <c r="O21" s="9"/>
    </row>
    <row r="22" spans="1:15" ht="12.75">
      <c r="A22" s="9"/>
      <c r="B22" s="11">
        <v>19</v>
      </c>
      <c r="C22" s="243">
        <v>2.4</v>
      </c>
      <c r="D22" s="229">
        <v>1.7</v>
      </c>
      <c r="E22" s="229">
        <v>2.1</v>
      </c>
      <c r="F22" s="229">
        <v>2</v>
      </c>
      <c r="G22" s="229">
        <v>1.5</v>
      </c>
      <c r="H22" s="229">
        <v>1.4</v>
      </c>
      <c r="I22" s="229">
        <v>1.1</v>
      </c>
      <c r="J22" s="229">
        <v>1.2</v>
      </c>
      <c r="K22" s="229">
        <v>1</v>
      </c>
      <c r="L22" s="229">
        <v>3.1</v>
      </c>
      <c r="M22" s="229"/>
      <c r="N22" s="230"/>
      <c r="O22" s="9"/>
    </row>
    <row r="23" spans="1:15" ht="12.75">
      <c r="A23" s="9"/>
      <c r="B23" s="11">
        <v>20</v>
      </c>
      <c r="C23" s="243">
        <v>2.5</v>
      </c>
      <c r="D23" s="229">
        <v>2.9</v>
      </c>
      <c r="E23" s="229">
        <v>2.5</v>
      </c>
      <c r="F23" s="229">
        <v>1.6</v>
      </c>
      <c r="G23" s="229">
        <v>1.2</v>
      </c>
      <c r="H23" s="229">
        <v>1.6</v>
      </c>
      <c r="I23" s="229">
        <v>1.2</v>
      </c>
      <c r="J23" s="229">
        <v>1.3</v>
      </c>
      <c r="K23" s="229">
        <v>2.1</v>
      </c>
      <c r="L23" s="229">
        <v>1.8</v>
      </c>
      <c r="M23" s="229"/>
      <c r="N23" s="230"/>
      <c r="O23" s="9"/>
    </row>
    <row r="24" spans="1:15" ht="12.75">
      <c r="A24" s="9"/>
      <c r="B24" s="11">
        <v>21</v>
      </c>
      <c r="C24" s="243">
        <v>2.5</v>
      </c>
      <c r="D24" s="229">
        <v>3.1</v>
      </c>
      <c r="E24" s="229">
        <v>2.4</v>
      </c>
      <c r="F24" s="229" t="s">
        <v>19</v>
      </c>
      <c r="G24" s="229">
        <v>1</v>
      </c>
      <c r="H24" s="229">
        <v>1.3</v>
      </c>
      <c r="I24" s="229">
        <v>1.2</v>
      </c>
      <c r="J24" s="229">
        <v>1.8</v>
      </c>
      <c r="K24" s="229">
        <v>1.9</v>
      </c>
      <c r="L24" s="229">
        <v>2.9</v>
      </c>
      <c r="M24" s="229"/>
      <c r="N24" s="230"/>
      <c r="O24" s="9"/>
    </row>
    <row r="25" spans="1:15" ht="12.75">
      <c r="A25" s="9"/>
      <c r="B25" s="11">
        <v>22</v>
      </c>
      <c r="C25" s="243">
        <v>2.8</v>
      </c>
      <c r="D25" s="229">
        <v>3.9</v>
      </c>
      <c r="E25" s="229">
        <v>2.5</v>
      </c>
      <c r="F25" s="229">
        <v>1.4</v>
      </c>
      <c r="G25" s="229">
        <v>1.4</v>
      </c>
      <c r="H25" s="229">
        <v>1.3</v>
      </c>
      <c r="I25" s="229">
        <v>1</v>
      </c>
      <c r="J25" s="229">
        <v>1.6</v>
      </c>
      <c r="K25" s="229">
        <v>1.9</v>
      </c>
      <c r="L25" s="229">
        <v>2.9</v>
      </c>
      <c r="M25" s="229"/>
      <c r="N25" s="230"/>
      <c r="O25" s="9"/>
    </row>
    <row r="26" spans="1:15" ht="12.75">
      <c r="A26" s="9"/>
      <c r="B26" s="11">
        <v>23</v>
      </c>
      <c r="C26" s="243">
        <v>2.9</v>
      </c>
      <c r="D26" s="229">
        <v>3.3</v>
      </c>
      <c r="E26" s="229">
        <v>1.6</v>
      </c>
      <c r="F26" s="229">
        <v>1.2</v>
      </c>
      <c r="G26" s="229">
        <v>1.7</v>
      </c>
      <c r="H26" s="229">
        <v>1.6</v>
      </c>
      <c r="I26" s="229">
        <v>1.2</v>
      </c>
      <c r="J26" s="229">
        <v>2</v>
      </c>
      <c r="K26" s="229">
        <v>1.4</v>
      </c>
      <c r="L26" s="229">
        <v>2.1</v>
      </c>
      <c r="M26" s="229"/>
      <c r="N26" s="230"/>
      <c r="O26" s="9"/>
    </row>
    <row r="27" spans="1:15" ht="12.75">
      <c r="A27" s="9"/>
      <c r="B27" s="11">
        <v>24</v>
      </c>
      <c r="C27" s="243">
        <v>2.2</v>
      </c>
      <c r="D27" s="229">
        <v>2.4</v>
      </c>
      <c r="E27" s="229">
        <v>2.8</v>
      </c>
      <c r="F27" s="229">
        <v>1.6</v>
      </c>
      <c r="G27" s="229">
        <v>2.1</v>
      </c>
      <c r="H27" s="229">
        <v>1.2</v>
      </c>
      <c r="I27" s="229">
        <v>1.5</v>
      </c>
      <c r="J27" s="229">
        <v>1.3</v>
      </c>
      <c r="K27" s="229">
        <v>2.3</v>
      </c>
      <c r="L27" s="229">
        <v>2.2</v>
      </c>
      <c r="M27" s="229"/>
      <c r="N27" s="230"/>
      <c r="O27" s="9"/>
    </row>
    <row r="28" spans="1:15" ht="12.75">
      <c r="A28" s="9"/>
      <c r="B28" s="11">
        <v>25</v>
      </c>
      <c r="C28" s="243">
        <v>1.9</v>
      </c>
      <c r="D28" s="229">
        <v>1.5</v>
      </c>
      <c r="E28" s="229">
        <v>2.3</v>
      </c>
      <c r="F28" s="229">
        <v>1.6</v>
      </c>
      <c r="G28" s="229">
        <v>1.7</v>
      </c>
      <c r="H28" s="229">
        <v>1.4</v>
      </c>
      <c r="I28" s="229">
        <v>1.5</v>
      </c>
      <c r="J28" s="229">
        <v>1.4</v>
      </c>
      <c r="K28" s="229">
        <v>2.6</v>
      </c>
      <c r="L28" s="229">
        <v>2.2</v>
      </c>
      <c r="M28" s="229"/>
      <c r="N28" s="230"/>
      <c r="O28" s="9"/>
    </row>
    <row r="29" spans="1:15" ht="12.75">
      <c r="A29" s="9"/>
      <c r="B29" s="11">
        <v>26</v>
      </c>
      <c r="C29" s="243">
        <v>3.9</v>
      </c>
      <c r="D29" s="229">
        <v>2.1</v>
      </c>
      <c r="E29" s="229">
        <v>2.8</v>
      </c>
      <c r="F29" s="229">
        <v>1</v>
      </c>
      <c r="G29" s="229">
        <v>1.9</v>
      </c>
      <c r="H29" s="229">
        <v>1.6</v>
      </c>
      <c r="I29" s="229">
        <v>1.1</v>
      </c>
      <c r="J29" s="229">
        <v>1.2</v>
      </c>
      <c r="K29" s="229">
        <v>2.8</v>
      </c>
      <c r="L29" s="229">
        <v>2.3</v>
      </c>
      <c r="M29" s="229"/>
      <c r="N29" s="230"/>
      <c r="O29" s="9"/>
    </row>
    <row r="30" spans="1:15" ht="12.75">
      <c r="A30" s="9"/>
      <c r="B30" s="11">
        <v>27</v>
      </c>
      <c r="C30" s="243">
        <v>3.6</v>
      </c>
      <c r="D30" s="229">
        <v>2.6</v>
      </c>
      <c r="E30" s="229">
        <v>3</v>
      </c>
      <c r="F30" s="229">
        <v>2.4</v>
      </c>
      <c r="G30" s="229">
        <v>2</v>
      </c>
      <c r="H30" s="229">
        <v>1.3</v>
      </c>
      <c r="I30" s="229">
        <v>1.1</v>
      </c>
      <c r="J30" s="229">
        <v>1.1</v>
      </c>
      <c r="K30" s="229">
        <v>2</v>
      </c>
      <c r="L30" s="229">
        <v>2</v>
      </c>
      <c r="M30" s="229"/>
      <c r="N30" s="230"/>
      <c r="O30" s="9"/>
    </row>
    <row r="31" spans="1:15" ht="12.75">
      <c r="A31" s="9"/>
      <c r="B31" s="11">
        <v>28</v>
      </c>
      <c r="C31" s="243">
        <v>2.4</v>
      </c>
      <c r="D31" s="229">
        <v>2.2</v>
      </c>
      <c r="E31" s="229">
        <v>2.4</v>
      </c>
      <c r="F31" s="229">
        <v>1.3</v>
      </c>
      <c r="G31" s="229">
        <v>1.6</v>
      </c>
      <c r="H31" s="229">
        <v>1.4</v>
      </c>
      <c r="I31" s="229">
        <v>1.1</v>
      </c>
      <c r="J31" s="229">
        <v>1.2</v>
      </c>
      <c r="K31" s="229">
        <v>1.5</v>
      </c>
      <c r="L31" s="229">
        <v>2</v>
      </c>
      <c r="M31" s="229"/>
      <c r="N31" s="229"/>
      <c r="O31" s="9"/>
    </row>
    <row r="32" spans="1:15" ht="12.75">
      <c r="A32" s="9"/>
      <c r="B32" s="11">
        <v>29</v>
      </c>
      <c r="C32" s="243">
        <v>2.9</v>
      </c>
      <c r="D32" s="12"/>
      <c r="E32" s="229">
        <v>2.1</v>
      </c>
      <c r="F32" s="229">
        <v>2</v>
      </c>
      <c r="G32" s="229">
        <v>1.6</v>
      </c>
      <c r="H32" s="229">
        <v>1.1</v>
      </c>
      <c r="I32" s="229">
        <v>0.8</v>
      </c>
      <c r="J32" s="229">
        <v>1.2</v>
      </c>
      <c r="K32" s="229">
        <v>1.6</v>
      </c>
      <c r="L32" s="229">
        <v>1.9</v>
      </c>
      <c r="M32" s="229"/>
      <c r="N32" s="229"/>
      <c r="O32" s="9"/>
    </row>
    <row r="33" spans="1:16" ht="12.75">
      <c r="A33" s="9"/>
      <c r="B33" s="11">
        <v>30</v>
      </c>
      <c r="C33" s="243">
        <v>3</v>
      </c>
      <c r="D33" s="12"/>
      <c r="E33" s="229">
        <v>1.8</v>
      </c>
      <c r="F33" s="229">
        <v>2.1</v>
      </c>
      <c r="G33" s="229">
        <v>2</v>
      </c>
      <c r="H33" s="229">
        <v>1.2</v>
      </c>
      <c r="I33" s="229">
        <v>0.8</v>
      </c>
      <c r="J33" s="229">
        <v>1.6</v>
      </c>
      <c r="K33" s="229">
        <v>2.9</v>
      </c>
      <c r="L33" s="229">
        <v>2</v>
      </c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2.8</v>
      </c>
      <c r="D34" s="12"/>
      <c r="E34" s="229">
        <v>2.4</v>
      </c>
      <c r="F34" s="229"/>
      <c r="G34" s="229">
        <v>1.4</v>
      </c>
      <c r="H34" s="229"/>
      <c r="I34" s="229">
        <v>1</v>
      </c>
      <c r="J34" s="229">
        <v>1.6</v>
      </c>
      <c r="K34" s="229"/>
      <c r="L34" s="229">
        <v>2.3</v>
      </c>
      <c r="M34" s="229"/>
      <c r="N34" s="230"/>
      <c r="O34" s="20" t="s">
        <v>20</v>
      </c>
      <c r="P34" s="22"/>
    </row>
    <row r="35" spans="1:16" ht="16.5" customHeight="1">
      <c r="A35" s="265" t="s">
        <v>21</v>
      </c>
      <c r="B35" s="265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31</v>
      </c>
      <c r="M35" s="36">
        <f t="shared" si="0"/>
        <v>0</v>
      </c>
      <c r="N35" s="36">
        <f t="shared" si="0"/>
        <v>0</v>
      </c>
      <c r="O35" s="37">
        <f>SUM(C35:N35)</f>
        <v>301</v>
      </c>
      <c r="P35" s="38"/>
    </row>
    <row r="36" spans="1:16" ht="15" customHeight="1">
      <c r="A36" s="265" t="s">
        <v>22</v>
      </c>
      <c r="B36" s="265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5" t="s">
        <v>23</v>
      </c>
      <c r="B37" s="265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  <v>1.47</v>
      </c>
      <c r="H37" s="39">
        <f t="shared" si="2"/>
        <v>1.4133333333333333</v>
      </c>
      <c r="I37" s="39">
        <f t="shared" si="2"/>
        <v>1.1677419354838707</v>
      </c>
      <c r="J37" s="39">
        <f t="shared" si="2"/>
        <v>1.2870967741935488</v>
      </c>
      <c r="K37" s="39">
        <f>IF(K35&gt;20,SUM(K4:K34)/K35,"")</f>
        <v>1.783333333333333</v>
      </c>
      <c r="L37" s="39">
        <f t="shared" si="2"/>
        <v>2.4451612903225812</v>
      </c>
      <c r="M37" s="39">
        <f t="shared" si="2"/>
      </c>
      <c r="N37" s="39">
        <f t="shared" si="2"/>
      </c>
      <c r="O37" s="28">
        <f>AVERAGE(C4:N34)</f>
        <v>1.869767441860465</v>
      </c>
      <c r="P37" s="38"/>
    </row>
    <row r="38" spans="1:16" ht="15" customHeight="1">
      <c r="A38" s="265" t="s">
        <v>24</v>
      </c>
      <c r="B38" s="265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2.1</v>
      </c>
      <c r="H38" s="40">
        <f t="shared" si="3"/>
        <v>2.1</v>
      </c>
      <c r="I38" s="40">
        <f t="shared" si="3"/>
        <v>1.5</v>
      </c>
      <c r="J38" s="40">
        <f t="shared" si="3"/>
        <v>2</v>
      </c>
      <c r="K38" s="40">
        <f>MAX(K4:K34)</f>
        <v>2.9</v>
      </c>
      <c r="L38" s="40">
        <f t="shared" si="3"/>
        <v>3.3</v>
      </c>
      <c r="M38" s="40">
        <f t="shared" si="3"/>
        <v>0</v>
      </c>
      <c r="N38" s="40">
        <f t="shared" si="3"/>
        <v>0</v>
      </c>
      <c r="O38" s="41">
        <f>MAX(C38:N38)</f>
        <v>3.9</v>
      </c>
      <c r="P38" s="38"/>
    </row>
    <row r="39" spans="1:16" ht="15" customHeight="1">
      <c r="A39" s="265" t="s">
        <v>25</v>
      </c>
      <c r="B39" s="265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1</v>
      </c>
      <c r="H39" s="40">
        <f t="shared" si="4"/>
        <v>1.1</v>
      </c>
      <c r="I39" s="40">
        <f t="shared" si="4"/>
        <v>0.8</v>
      </c>
      <c r="J39" s="40">
        <f t="shared" si="4"/>
        <v>0.8</v>
      </c>
      <c r="K39" s="40">
        <f>MIN(K4:K34)</f>
        <v>1</v>
      </c>
      <c r="L39" s="40">
        <f t="shared" si="4"/>
        <v>1.6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5" t="s">
        <v>26</v>
      </c>
      <c r="B40" s="265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  <v>2.042</v>
      </c>
      <c r="H40" s="40">
        <f t="shared" si="5"/>
        <v>2.042</v>
      </c>
      <c r="I40" s="40">
        <f t="shared" si="5"/>
        <v>1.5</v>
      </c>
      <c r="J40" s="40">
        <f t="shared" si="5"/>
        <v>1.8799999999999997</v>
      </c>
      <c r="K40" s="40">
        <f>IF(K35&gt;1,PERCENTILE(K4:K34,0.98),"")</f>
        <v>2.8419999999999996</v>
      </c>
      <c r="L40" s="40">
        <f t="shared" si="5"/>
        <v>3.2399999999999998</v>
      </c>
      <c r="M40" s="40">
        <f t="shared" si="5"/>
      </c>
      <c r="N40" s="40">
        <f t="shared" si="5"/>
      </c>
      <c r="O40" s="41">
        <f>PERCENTILE(C4:N34,0.95)</f>
        <v>3.1</v>
      </c>
      <c r="P40" s="38"/>
    </row>
    <row r="41" spans="1:16" ht="15" customHeight="1">
      <c r="A41" s="265" t="s">
        <v>27</v>
      </c>
      <c r="B41" s="265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1.5</v>
      </c>
      <c r="H41" s="40">
        <f t="shared" si="6"/>
        <v>1.4</v>
      </c>
      <c r="I41" s="40">
        <f t="shared" si="6"/>
        <v>1.2</v>
      </c>
      <c r="J41" s="40">
        <f t="shared" si="6"/>
        <v>1.2</v>
      </c>
      <c r="K41" s="40">
        <f>IF(K35&gt;20,MEDIAN(K4:K34),0)</f>
        <v>1.75</v>
      </c>
      <c r="L41" s="40">
        <f t="shared" si="6"/>
        <v>2.3</v>
      </c>
      <c r="M41" s="40">
        <f t="shared" si="6"/>
        <v>0</v>
      </c>
      <c r="N41" s="40">
        <f t="shared" si="6"/>
        <v>0</v>
      </c>
      <c r="O41" s="41">
        <f>IF(O35&gt;20,MEDIAN(C4:N34),0)</f>
        <v>1.7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4" sqref="L4:L34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62" t="s">
        <v>3</v>
      </c>
      <c r="G1" s="262"/>
      <c r="H1" s="6" t="s">
        <v>4</v>
      </c>
      <c r="I1" s="5" t="s">
        <v>5</v>
      </c>
      <c r="J1" s="263" t="str">
        <f>TM!I3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>
        <v>23</v>
      </c>
      <c r="H4" s="12">
        <v>24</v>
      </c>
      <c r="I4" s="36">
        <v>14</v>
      </c>
      <c r="J4" s="12">
        <v>21</v>
      </c>
      <c r="K4" s="12">
        <v>9</v>
      </c>
      <c r="L4" s="12">
        <v>18</v>
      </c>
      <c r="M4" s="12"/>
      <c r="N4" s="43"/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>
        <v>20</v>
      </c>
      <c r="H5" s="12">
        <v>22</v>
      </c>
      <c r="I5" s="36">
        <v>14</v>
      </c>
      <c r="J5" s="12">
        <v>25</v>
      </c>
      <c r="K5" s="12">
        <v>12</v>
      </c>
      <c r="L5" s="12">
        <v>19</v>
      </c>
      <c r="M5" s="12"/>
      <c r="N5" s="43"/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 t="s">
        <v>19</v>
      </c>
      <c r="H6" s="12">
        <v>20</v>
      </c>
      <c r="I6" s="36">
        <v>14</v>
      </c>
      <c r="J6" s="12">
        <v>18</v>
      </c>
      <c r="K6" s="12">
        <v>14</v>
      </c>
      <c r="L6" s="12">
        <v>21</v>
      </c>
      <c r="M6" s="12"/>
      <c r="N6" s="43"/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>
        <v>27</v>
      </c>
      <c r="H7" s="12">
        <v>21</v>
      </c>
      <c r="I7" s="36">
        <v>14</v>
      </c>
      <c r="J7" s="12">
        <v>25</v>
      </c>
      <c r="K7" s="12">
        <v>14</v>
      </c>
      <c r="L7" s="12">
        <v>32</v>
      </c>
      <c r="M7" s="12"/>
      <c r="N7" s="12"/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>
        <v>30</v>
      </c>
      <c r="H8" s="12">
        <v>15</v>
      </c>
      <c r="I8" s="36">
        <v>19</v>
      </c>
      <c r="J8" s="12">
        <v>31</v>
      </c>
      <c r="K8" s="12">
        <v>14</v>
      </c>
      <c r="L8" s="12">
        <v>33</v>
      </c>
      <c r="M8" s="12"/>
      <c r="N8" s="12"/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>
        <v>25</v>
      </c>
      <c r="H9" s="12">
        <v>22</v>
      </c>
      <c r="I9" s="36">
        <v>9</v>
      </c>
      <c r="J9" s="12">
        <v>17</v>
      </c>
      <c r="K9" s="12">
        <v>14</v>
      </c>
      <c r="L9" s="12">
        <v>27</v>
      </c>
      <c r="M9" s="12"/>
      <c r="N9" s="12"/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>
        <v>28</v>
      </c>
      <c r="H10" s="12">
        <v>17</v>
      </c>
      <c r="I10" s="36">
        <v>13</v>
      </c>
      <c r="J10" s="12">
        <v>21</v>
      </c>
      <c r="K10" s="12">
        <v>15</v>
      </c>
      <c r="L10" s="12">
        <v>29</v>
      </c>
      <c r="M10" s="12"/>
      <c r="N10" s="12"/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>
        <v>29</v>
      </c>
      <c r="H11" s="12">
        <v>13</v>
      </c>
      <c r="I11" s="36">
        <v>13</v>
      </c>
      <c r="J11" s="12">
        <v>20</v>
      </c>
      <c r="K11" s="12">
        <v>13</v>
      </c>
      <c r="L11" s="12">
        <v>32</v>
      </c>
      <c r="M11" s="12"/>
      <c r="N11" s="12"/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>
        <v>31</v>
      </c>
      <c r="H12" s="12">
        <v>21</v>
      </c>
      <c r="I12" s="36">
        <v>11</v>
      </c>
      <c r="J12" s="12">
        <v>20</v>
      </c>
      <c r="K12" s="12">
        <v>16</v>
      </c>
      <c r="L12" s="12">
        <v>33</v>
      </c>
      <c r="M12" s="12"/>
      <c r="N12" s="12"/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>
        <v>25</v>
      </c>
      <c r="H13" s="12">
        <v>15</v>
      </c>
      <c r="I13" s="36">
        <v>13</v>
      </c>
      <c r="J13" s="12">
        <v>21</v>
      </c>
      <c r="K13" s="12">
        <v>14</v>
      </c>
      <c r="L13" s="12">
        <v>28</v>
      </c>
      <c r="M13" s="12"/>
      <c r="N13" s="12"/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>
        <v>32</v>
      </c>
      <c r="H14" s="12">
        <v>15</v>
      </c>
      <c r="I14" s="36">
        <v>11</v>
      </c>
      <c r="J14" s="12">
        <v>18</v>
      </c>
      <c r="K14" s="12">
        <v>13</v>
      </c>
      <c r="L14" s="12">
        <v>43</v>
      </c>
      <c r="M14" s="12"/>
      <c r="N14" s="12"/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>
        <v>27</v>
      </c>
      <c r="H15" s="12">
        <v>17</v>
      </c>
      <c r="I15" s="36">
        <v>12</v>
      </c>
      <c r="J15" s="12">
        <v>14</v>
      </c>
      <c r="K15" s="12">
        <v>16</v>
      </c>
      <c r="L15" s="12">
        <v>29</v>
      </c>
      <c r="M15" s="12"/>
      <c r="N15" s="12"/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>
        <v>20</v>
      </c>
      <c r="H16" s="12">
        <v>19</v>
      </c>
      <c r="I16" s="36">
        <v>14</v>
      </c>
      <c r="J16" s="12">
        <v>14</v>
      </c>
      <c r="K16" s="12">
        <v>27</v>
      </c>
      <c r="L16" s="12">
        <v>38</v>
      </c>
      <c r="M16" s="12"/>
      <c r="N16" s="12"/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>
        <v>26</v>
      </c>
      <c r="H17" s="12">
        <v>20</v>
      </c>
      <c r="I17" s="36">
        <v>13</v>
      </c>
      <c r="J17" s="12">
        <v>14</v>
      </c>
      <c r="K17" s="12">
        <v>17</v>
      </c>
      <c r="L17" s="12">
        <v>25</v>
      </c>
      <c r="M17" s="12"/>
      <c r="N17" s="12"/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>
        <v>20</v>
      </c>
      <c r="H18" s="12">
        <v>21</v>
      </c>
      <c r="I18" s="36">
        <v>27</v>
      </c>
      <c r="J18" s="12">
        <v>14</v>
      </c>
      <c r="K18" s="12">
        <v>41</v>
      </c>
      <c r="L18" s="12">
        <v>27</v>
      </c>
      <c r="M18" s="12"/>
      <c r="N18" s="12"/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>
        <v>9</v>
      </c>
      <c r="H19" s="12">
        <v>17</v>
      </c>
      <c r="I19" s="36">
        <v>20</v>
      </c>
      <c r="J19" s="12">
        <v>17</v>
      </c>
      <c r="K19" s="12">
        <v>23</v>
      </c>
      <c r="L19" s="12">
        <v>23</v>
      </c>
      <c r="M19" s="12"/>
      <c r="N19" s="12"/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>
        <v>22</v>
      </c>
      <c r="H20" s="12">
        <v>18</v>
      </c>
      <c r="I20" s="36">
        <v>22</v>
      </c>
      <c r="J20" s="12">
        <v>19</v>
      </c>
      <c r="K20" s="12">
        <v>33</v>
      </c>
      <c r="L20" s="12">
        <v>28</v>
      </c>
      <c r="M20" s="12"/>
      <c r="N20" s="12"/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>
        <v>11</v>
      </c>
      <c r="H21" s="12">
        <v>15</v>
      </c>
      <c r="I21" s="36">
        <v>16</v>
      </c>
      <c r="J21" s="12">
        <v>17</v>
      </c>
      <c r="K21" s="12">
        <v>20</v>
      </c>
      <c r="L21" s="12">
        <v>31</v>
      </c>
      <c r="M21" s="12"/>
      <c r="N21" s="12"/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>
        <v>15</v>
      </c>
      <c r="H22" s="12">
        <v>19</v>
      </c>
      <c r="I22" s="36">
        <v>25</v>
      </c>
      <c r="J22" s="12">
        <v>13</v>
      </c>
      <c r="K22" s="12">
        <v>20</v>
      </c>
      <c r="L22" s="12">
        <v>23</v>
      </c>
      <c r="M22" s="12"/>
      <c r="N22" s="19"/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>
        <v>26</v>
      </c>
      <c r="H23" s="12">
        <v>17</v>
      </c>
      <c r="I23" s="36">
        <v>25</v>
      </c>
      <c r="J23" s="12">
        <v>14</v>
      </c>
      <c r="K23" s="12">
        <v>20</v>
      </c>
      <c r="L23" s="12">
        <v>26</v>
      </c>
      <c r="M23" s="12"/>
      <c r="N23" s="19"/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>
        <v>22</v>
      </c>
      <c r="H24" s="12">
        <v>25</v>
      </c>
      <c r="I24" s="36">
        <v>26</v>
      </c>
      <c r="J24" s="12">
        <v>16</v>
      </c>
      <c r="K24" s="12">
        <v>26</v>
      </c>
      <c r="L24" s="12">
        <v>29</v>
      </c>
      <c r="M24" s="12"/>
      <c r="N24" s="19"/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>
        <v>23</v>
      </c>
      <c r="H25" s="12">
        <v>13</v>
      </c>
      <c r="I25" s="12">
        <v>29</v>
      </c>
      <c r="J25" s="12">
        <v>21</v>
      </c>
      <c r="K25" s="12">
        <v>15</v>
      </c>
      <c r="L25" s="12">
        <v>28</v>
      </c>
      <c r="M25" s="12"/>
      <c r="N25" s="19"/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>
        <v>22</v>
      </c>
      <c r="H26" s="12">
        <v>21</v>
      </c>
      <c r="I26" s="12">
        <v>24</v>
      </c>
      <c r="J26" s="12">
        <v>14</v>
      </c>
      <c r="K26" s="12">
        <v>15</v>
      </c>
      <c r="L26" s="12">
        <v>29</v>
      </c>
      <c r="M26" s="12"/>
      <c r="N26" s="19"/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>
        <v>24</v>
      </c>
      <c r="H27" s="12">
        <v>21</v>
      </c>
      <c r="I27" s="12">
        <v>22</v>
      </c>
      <c r="J27" s="12">
        <v>15</v>
      </c>
      <c r="K27" s="12">
        <v>15</v>
      </c>
      <c r="L27" s="12">
        <v>22</v>
      </c>
      <c r="M27" s="12"/>
      <c r="N27" s="19"/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>
        <v>17</v>
      </c>
      <c r="H28" s="12">
        <v>16</v>
      </c>
      <c r="I28" s="12">
        <v>26</v>
      </c>
      <c r="J28" s="12">
        <v>13</v>
      </c>
      <c r="K28" s="12">
        <v>15</v>
      </c>
      <c r="L28" s="12">
        <v>21</v>
      </c>
      <c r="M28" s="12"/>
      <c r="N28" s="19"/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>
        <v>20</v>
      </c>
      <c r="H29" s="12">
        <v>16</v>
      </c>
      <c r="I29" s="12">
        <v>18</v>
      </c>
      <c r="J29" s="12">
        <v>20</v>
      </c>
      <c r="K29" s="12">
        <v>15</v>
      </c>
      <c r="L29" s="12">
        <v>23</v>
      </c>
      <c r="M29" s="12"/>
      <c r="N29" s="19"/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>
        <v>32</v>
      </c>
      <c r="H30" s="12">
        <v>20</v>
      </c>
      <c r="I30" s="12">
        <v>15</v>
      </c>
      <c r="J30" s="12">
        <v>18</v>
      </c>
      <c r="K30" s="12">
        <v>22</v>
      </c>
      <c r="L30" s="12">
        <v>2</v>
      </c>
      <c r="M30" s="12"/>
      <c r="N30" s="19"/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>
        <v>16</v>
      </c>
      <c r="H31" s="12">
        <v>17</v>
      </c>
      <c r="I31" s="36">
        <v>17</v>
      </c>
      <c r="J31" s="12">
        <v>20</v>
      </c>
      <c r="K31" s="12">
        <v>20</v>
      </c>
      <c r="L31" s="12">
        <v>21</v>
      </c>
      <c r="M31" s="12"/>
      <c r="N31" s="12"/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>
        <v>20</v>
      </c>
      <c r="H32" s="12">
        <v>9</v>
      </c>
      <c r="I32" s="36">
        <v>24</v>
      </c>
      <c r="J32" s="12">
        <v>22</v>
      </c>
      <c r="K32" s="12">
        <v>17</v>
      </c>
      <c r="L32" s="12">
        <v>24</v>
      </c>
      <c r="M32" s="12"/>
      <c r="N32" s="12"/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>
        <v>24</v>
      </c>
      <c r="H33" s="13">
        <v>14</v>
      </c>
      <c r="I33" s="45">
        <v>25</v>
      </c>
      <c r="J33" s="12">
        <v>10</v>
      </c>
      <c r="K33" s="12">
        <v>17</v>
      </c>
      <c r="L33" s="12">
        <v>25</v>
      </c>
      <c r="M33" s="12"/>
      <c r="N33" s="12"/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>
        <v>22</v>
      </c>
      <c r="H34" s="36"/>
      <c r="I34" s="12">
        <v>16</v>
      </c>
      <c r="J34" s="12">
        <v>19</v>
      </c>
      <c r="K34" s="12"/>
      <c r="L34" s="12">
        <v>27</v>
      </c>
      <c r="M34" s="36"/>
      <c r="N34" s="19"/>
      <c r="O34" s="20" t="s">
        <v>20</v>
      </c>
      <c r="P34" s="22"/>
    </row>
    <row r="35" spans="1:16" ht="16.5" customHeight="1">
      <c r="A35" s="266" t="s">
        <v>21</v>
      </c>
      <c r="B35" s="266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31</v>
      </c>
      <c r="M35" s="36">
        <f>COUNT(M4:M34)</f>
        <v>0</v>
      </c>
      <c r="N35" s="36">
        <f>COUNT(N4:N34)</f>
        <v>0</v>
      </c>
      <c r="O35" s="37">
        <f>SUM(C35:N35)</f>
        <v>301</v>
      </c>
      <c r="P35" s="47"/>
    </row>
    <row r="36" spans="1:16" ht="15" customHeight="1">
      <c r="A36" s="266" t="s">
        <v>22</v>
      </c>
      <c r="B36" s="266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6" t="s">
        <v>23</v>
      </c>
      <c r="B37" s="266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  <v>22.933333333333334</v>
      </c>
      <c r="H37" s="39">
        <f t="shared" si="2"/>
        <v>18</v>
      </c>
      <c r="I37" s="39">
        <f t="shared" si="2"/>
        <v>18.096774193548388</v>
      </c>
      <c r="J37" s="39">
        <f t="shared" si="2"/>
        <v>18.096774193548388</v>
      </c>
      <c r="K37" s="39">
        <f t="shared" si="2"/>
        <v>18.066666666666666</v>
      </c>
      <c r="L37" s="39">
        <f t="shared" si="2"/>
        <v>26.322580645161292</v>
      </c>
      <c r="M37" s="39">
        <f t="shared" si="2"/>
      </c>
      <c r="N37" s="39">
        <f t="shared" si="2"/>
      </c>
      <c r="O37" s="28">
        <f>AVERAGE(C4:N34)</f>
        <v>27.485049833887043</v>
      </c>
      <c r="P37" s="47"/>
    </row>
    <row r="38" spans="1:16" ht="15" customHeight="1">
      <c r="A38" s="266" t="s">
        <v>24</v>
      </c>
      <c r="B38" s="266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32</v>
      </c>
      <c r="H38" s="48">
        <f t="shared" si="3"/>
        <v>25</v>
      </c>
      <c r="I38" s="48">
        <f t="shared" si="3"/>
        <v>29</v>
      </c>
      <c r="J38" s="48">
        <f t="shared" si="3"/>
        <v>31</v>
      </c>
      <c r="K38" s="48">
        <f t="shared" si="3"/>
        <v>41</v>
      </c>
      <c r="L38" s="48">
        <f t="shared" si="3"/>
        <v>43</v>
      </c>
      <c r="M38" s="48">
        <f t="shared" si="3"/>
        <v>0</v>
      </c>
      <c r="N38" s="48">
        <f t="shared" si="3"/>
        <v>0</v>
      </c>
      <c r="O38" s="24">
        <f>MAX(C38:N38)</f>
        <v>89</v>
      </c>
      <c r="P38" s="47"/>
    </row>
    <row r="39" spans="1:16" ht="15" customHeight="1">
      <c r="A39" s="266" t="s">
        <v>25</v>
      </c>
      <c r="B39" s="266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9</v>
      </c>
      <c r="H39" s="48">
        <f t="shared" si="4"/>
        <v>9</v>
      </c>
      <c r="I39" s="48">
        <f t="shared" si="4"/>
        <v>9</v>
      </c>
      <c r="J39" s="48">
        <f t="shared" si="4"/>
        <v>10</v>
      </c>
      <c r="K39" s="48">
        <f t="shared" si="4"/>
        <v>9</v>
      </c>
      <c r="L39" s="48">
        <f t="shared" si="4"/>
        <v>2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6" t="s">
        <v>26</v>
      </c>
      <c r="B40" s="266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  <v>32</v>
      </c>
      <c r="H40" s="40">
        <f t="shared" si="5"/>
        <v>24.419999999999998</v>
      </c>
      <c r="I40" s="40">
        <f t="shared" si="5"/>
        <v>27.799999999999997</v>
      </c>
      <c r="J40" s="40">
        <f t="shared" si="5"/>
        <v>27.39999999999999</v>
      </c>
      <c r="K40" s="40">
        <f t="shared" si="5"/>
        <v>36.359999999999985</v>
      </c>
      <c r="L40" s="40">
        <f t="shared" si="5"/>
        <v>39.99999999999999</v>
      </c>
      <c r="M40" s="40">
        <f t="shared" si="5"/>
      </c>
      <c r="N40" s="40">
        <f t="shared" si="5"/>
      </c>
      <c r="O40" s="30">
        <f>PERCENTILE(C4:N34,0.95)</f>
        <v>58</v>
      </c>
      <c r="P40" s="47"/>
    </row>
    <row r="41" spans="1:16" ht="15" customHeight="1">
      <c r="A41" s="266" t="s">
        <v>27</v>
      </c>
      <c r="B41" s="266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23</v>
      </c>
      <c r="H41" s="49">
        <f t="shared" si="6"/>
        <v>17.5</v>
      </c>
      <c r="I41" s="49">
        <f t="shared" si="6"/>
        <v>16</v>
      </c>
      <c r="J41" s="49">
        <f t="shared" si="6"/>
        <v>18</v>
      </c>
      <c r="K41" s="49">
        <f t="shared" si="6"/>
        <v>15.5</v>
      </c>
      <c r="L41" s="49">
        <f t="shared" si="6"/>
        <v>27</v>
      </c>
      <c r="M41" s="49">
        <f t="shared" si="6"/>
        <v>0</v>
      </c>
      <c r="N41" s="49">
        <f t="shared" si="6"/>
        <v>0</v>
      </c>
      <c r="O41" s="30">
        <f>IF(O35&gt;20,MEDIAN(C4:N34),0)</f>
        <v>24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K16" sqref="K16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7" t="s">
        <v>30</v>
      </c>
      <c r="E1" s="267"/>
      <c r="F1" s="262" t="s">
        <v>3</v>
      </c>
      <c r="G1" s="262"/>
      <c r="H1" s="6" t="s">
        <v>4</v>
      </c>
      <c r="I1" s="5" t="s">
        <v>5</v>
      </c>
      <c r="J1" s="263" t="str">
        <f>TM!I3</f>
        <v>ЦЕНТАР ГРАДА - УЛ. ТИХОМИРА МАТИЈЕВИЋА 4                       ОПШТИНСКА УПРАВА                   </v>
      </c>
      <c r="K1" s="263"/>
      <c r="L1" s="263"/>
      <c r="M1" s="263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7"/>
      <c r="E2" s="267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>
        <v>24</v>
      </c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>
        <v>9</v>
      </c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>
        <v>11</v>
      </c>
      <c r="L6" s="50"/>
      <c r="M6" s="50"/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>
        <v>20</v>
      </c>
      <c r="L7" s="50"/>
      <c r="M7" s="50"/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>
        <v>20</v>
      </c>
      <c r="L8" s="50"/>
      <c r="M8" s="50"/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>
        <v>18</v>
      </c>
      <c r="L9" s="50"/>
      <c r="M9" s="50"/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>
        <v>17</v>
      </c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>
        <v>15</v>
      </c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>
        <v>16</v>
      </c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>
        <v>10</v>
      </c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>
        <v>12</v>
      </c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>
        <v>11</v>
      </c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>
        <v>15</v>
      </c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>
        <v>15</v>
      </c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6" t="s">
        <v>21</v>
      </c>
      <c r="B35" s="266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2</v>
      </c>
      <c r="K35" s="36">
        <f t="shared" si="0"/>
        <v>12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42</v>
      </c>
      <c r="P35" s="47"/>
    </row>
    <row r="36" spans="1:16" ht="15" customHeight="1">
      <c r="A36" s="266" t="s">
        <v>22</v>
      </c>
      <c r="B36" s="26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6" t="s">
        <v>23</v>
      </c>
      <c r="B37" s="266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47.166666666666664</v>
      </c>
      <c r="P37" s="47"/>
    </row>
    <row r="38" spans="1:16" ht="15" customHeight="1">
      <c r="A38" s="266" t="s">
        <v>24</v>
      </c>
      <c r="B38" s="266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15</v>
      </c>
      <c r="K38" s="49">
        <f t="shared" si="2"/>
        <v>24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6" t="s">
        <v>25</v>
      </c>
      <c r="B39" s="266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15</v>
      </c>
      <c r="K39" s="49">
        <f t="shared" si="3"/>
        <v>9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6" t="s">
        <v>26</v>
      </c>
      <c r="B40" s="266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  <v>15</v>
      </c>
      <c r="K40" s="40">
        <f t="shared" si="4"/>
        <v>23.119999999999997</v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89.65000000000002</v>
      </c>
      <c r="P40" s="47"/>
    </row>
    <row r="41" spans="1:16" ht="15" customHeight="1">
      <c r="A41" s="266" t="s">
        <v>27</v>
      </c>
      <c r="B41" s="266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43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27">
      <selection activeCell="N129" sqref="N129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7" t="s">
        <v>31</v>
      </c>
      <c r="F1" s="267"/>
      <c r="G1" s="262" t="s">
        <v>3</v>
      </c>
      <c r="H1" s="262"/>
      <c r="I1" s="6" t="s">
        <v>4</v>
      </c>
      <c r="J1" s="5" t="s">
        <v>5</v>
      </c>
      <c r="K1" s="263" t="str">
        <f>TM!I3</f>
        <v>ЦЕНТАР ГРАДА - УЛ. ТИХОМИРА МАТИЈЕВИЋА 4                       ОПШТИНСКА УПРАВА                   </v>
      </c>
      <c r="L1" s="263"/>
      <c r="M1" s="263"/>
      <c r="N1" s="263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7"/>
      <c r="F2" s="267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>
        <v>48</v>
      </c>
      <c r="G4" s="54"/>
      <c r="H4" s="229"/>
      <c r="I4" s="229"/>
      <c r="J4" s="54"/>
      <c r="K4" s="229"/>
      <c r="L4" s="229"/>
      <c r="M4" s="229"/>
      <c r="N4" s="229">
        <v>67</v>
      </c>
      <c r="O4" s="54"/>
      <c r="P4" s="15"/>
    </row>
    <row r="5" spans="3:16" ht="12.75">
      <c r="C5" s="11">
        <v>2</v>
      </c>
      <c r="D5" s="229"/>
      <c r="E5" s="54"/>
      <c r="F5" s="54">
        <v>76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>
        <v>29</v>
      </c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>
        <v>42</v>
      </c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>
        <v>44</v>
      </c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>
        <v>28</v>
      </c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>
        <v>30</v>
      </c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>
        <v>17</v>
      </c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>
        <v>16</v>
      </c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>
        <v>19</v>
      </c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>
        <v>28</v>
      </c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>
        <v>24</v>
      </c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>
        <v>32</v>
      </c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>
        <v>33</v>
      </c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>
        <v>37</v>
      </c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>
        <v>18</v>
      </c>
      <c r="H19" s="54"/>
      <c r="I19" s="229"/>
      <c r="J19" s="54"/>
      <c r="K19" s="229">
        <v>24</v>
      </c>
      <c r="L19" s="256"/>
      <c r="M19" s="229"/>
      <c r="N19" s="229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9"/>
      <c r="H20" s="54"/>
      <c r="I20" s="229"/>
      <c r="J20" s="54"/>
      <c r="K20" s="229">
        <v>23</v>
      </c>
      <c r="L20" s="257"/>
      <c r="M20" s="229"/>
      <c r="N20" s="229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9"/>
      <c r="H21" s="54"/>
      <c r="I21" s="229"/>
      <c r="J21" s="54"/>
      <c r="K21" s="229">
        <v>28</v>
      </c>
      <c r="L21" s="257"/>
      <c r="M21" s="229"/>
      <c r="N21" s="229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9"/>
      <c r="H22" s="54"/>
      <c r="I22" s="229"/>
      <c r="J22" s="54"/>
      <c r="K22" s="229">
        <v>27</v>
      </c>
      <c r="L22" s="257"/>
      <c r="M22" s="229">
        <v>46</v>
      </c>
      <c r="N22" s="229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9"/>
      <c r="H23" s="54"/>
      <c r="I23" s="229"/>
      <c r="J23" s="54"/>
      <c r="K23" s="229">
        <v>36</v>
      </c>
      <c r="L23" s="257"/>
      <c r="M23" s="229">
        <v>41</v>
      </c>
      <c r="N23" s="229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9"/>
      <c r="H24" s="54"/>
      <c r="I24" s="229"/>
      <c r="J24" s="54"/>
      <c r="K24" s="229">
        <v>21</v>
      </c>
      <c r="L24" s="257"/>
      <c r="M24" s="229">
        <v>46</v>
      </c>
      <c r="N24" s="229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9"/>
      <c r="H25" s="54"/>
      <c r="I25" s="229"/>
      <c r="J25" s="229"/>
      <c r="K25" s="229">
        <v>15</v>
      </c>
      <c r="L25" s="257"/>
      <c r="M25" s="229">
        <v>60</v>
      </c>
      <c r="N25" s="229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9"/>
      <c r="H26" s="54"/>
      <c r="I26" s="229"/>
      <c r="J26" s="229"/>
      <c r="K26" s="229">
        <v>18</v>
      </c>
      <c r="L26" s="257"/>
      <c r="M26" s="229">
        <v>37</v>
      </c>
      <c r="N26" s="229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9"/>
      <c r="H27" s="229"/>
      <c r="I27" s="229"/>
      <c r="J27" s="229"/>
      <c r="K27" s="229">
        <v>15</v>
      </c>
      <c r="L27" s="257"/>
      <c r="M27" s="229">
        <v>55</v>
      </c>
      <c r="N27" s="229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9"/>
      <c r="H28" s="229"/>
      <c r="I28" s="229"/>
      <c r="J28" s="229"/>
      <c r="K28" s="229">
        <v>25</v>
      </c>
      <c r="L28" s="257"/>
      <c r="M28" s="229">
        <v>34</v>
      </c>
      <c r="N28" s="229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9"/>
      <c r="I29" s="229"/>
      <c r="J29" s="229"/>
      <c r="K29" s="229">
        <v>41</v>
      </c>
      <c r="L29" s="257"/>
      <c r="M29" s="229">
        <v>37</v>
      </c>
      <c r="N29" s="229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9"/>
      <c r="J30" s="229"/>
      <c r="K30" s="229">
        <v>45</v>
      </c>
      <c r="L30" s="257"/>
      <c r="M30" s="229">
        <v>39</v>
      </c>
      <c r="N30" s="229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9"/>
      <c r="H31" s="54"/>
      <c r="I31" s="229"/>
      <c r="J31" s="54"/>
      <c r="K31" s="229">
        <v>38</v>
      </c>
      <c r="L31" s="257"/>
      <c r="M31" s="229">
        <v>40</v>
      </c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>
        <v>34</v>
      </c>
      <c r="M32" s="229">
        <v>45</v>
      </c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>
        <v>55</v>
      </c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>
        <v>59</v>
      </c>
      <c r="N34" s="54"/>
      <c r="O34" s="229"/>
      <c r="P34" s="20" t="s">
        <v>20</v>
      </c>
      <c r="Q34" s="22"/>
    </row>
    <row r="35" spans="1:17" ht="16.5" customHeight="1">
      <c r="A35" s="266" t="s">
        <v>21</v>
      </c>
      <c r="B35" s="266"/>
      <c r="C35" s="266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14</v>
      </c>
      <c r="L35" s="36">
        <f t="shared" si="0"/>
        <v>0</v>
      </c>
      <c r="M35" s="36">
        <f t="shared" si="0"/>
        <v>13</v>
      </c>
      <c r="N35" s="36">
        <f t="shared" si="0"/>
        <v>1</v>
      </c>
      <c r="O35" s="36">
        <f t="shared" si="0"/>
        <v>0</v>
      </c>
      <c r="P35" s="37">
        <f>SUM(D35:O35)</f>
        <v>56</v>
      </c>
      <c r="Q35" s="47"/>
    </row>
    <row r="36" spans="1:17" ht="15" customHeight="1">
      <c r="A36" s="266" t="s">
        <v>22</v>
      </c>
      <c r="B36" s="266"/>
      <c r="C36" s="266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4</v>
      </c>
      <c r="N36" s="36">
        <f t="shared" si="1"/>
        <v>1</v>
      </c>
      <c r="O36" s="36">
        <f t="shared" si="1"/>
        <v>0</v>
      </c>
      <c r="P36" s="37">
        <f>SUM(D36:O36)</f>
        <v>9</v>
      </c>
      <c r="Q36" s="47"/>
    </row>
    <row r="37" spans="1:17" ht="15" customHeight="1">
      <c r="A37" s="266" t="s">
        <v>23</v>
      </c>
      <c r="B37" s="266"/>
      <c r="C37" s="26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37.982142857142854</v>
      </c>
      <c r="Q37" s="47"/>
    </row>
    <row r="38" spans="1:17" ht="15" customHeight="1">
      <c r="A38" s="266" t="s">
        <v>24</v>
      </c>
      <c r="B38" s="266"/>
      <c r="C38" s="266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45</v>
      </c>
      <c r="L38" s="49">
        <f t="shared" si="2"/>
        <v>0</v>
      </c>
      <c r="M38" s="49">
        <f t="shared" si="2"/>
        <v>60</v>
      </c>
      <c r="N38" s="49">
        <f t="shared" si="2"/>
        <v>67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6" t="s">
        <v>25</v>
      </c>
      <c r="B39" s="266"/>
      <c r="C39" s="266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15</v>
      </c>
      <c r="L39" s="49">
        <f t="shared" si="3"/>
        <v>0</v>
      </c>
      <c r="M39" s="49">
        <f t="shared" si="3"/>
        <v>34</v>
      </c>
      <c r="N39" s="49">
        <f t="shared" si="3"/>
        <v>67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6" t="s">
        <v>26</v>
      </c>
      <c r="B40" s="266"/>
      <c r="C40" s="266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  <v>43.96</v>
      </c>
      <c r="L40" s="40">
        <f t="shared" si="4"/>
      </c>
      <c r="M40" s="40">
        <f t="shared" si="4"/>
        <v>59.76</v>
      </c>
      <c r="N40" s="40">
        <f t="shared" si="4"/>
      </c>
      <c r="O40" s="40">
        <f t="shared" si="4"/>
      </c>
      <c r="P40" s="30">
        <f>PERCENTILE(D4:O34,0.95)</f>
        <v>69.25000000000006</v>
      </c>
      <c r="Q40" s="47"/>
    </row>
    <row r="41" spans="1:17" ht="15" customHeight="1">
      <c r="A41" s="266" t="s">
        <v>27</v>
      </c>
      <c r="B41" s="266"/>
      <c r="C41" s="266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>
        <v>0.2</v>
      </c>
      <c r="G45" s="60"/>
      <c r="H45" s="60"/>
      <c r="I45" s="60"/>
      <c r="J45" s="60"/>
      <c r="K45" s="60"/>
      <c r="L45" s="60"/>
      <c r="M45" s="60"/>
      <c r="N45" s="60">
        <v>0.2</v>
      </c>
      <c r="O45" s="61"/>
      <c r="P45" s="62"/>
    </row>
    <row r="46" spans="3:16" ht="12.75">
      <c r="C46" s="11">
        <v>2</v>
      </c>
      <c r="D46" s="61"/>
      <c r="E46" s="246"/>
      <c r="F46" s="244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>
        <v>0.2</v>
      </c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>
        <v>1.2</v>
      </c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>
        <v>1.3</v>
      </c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>
        <v>0.5</v>
      </c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>
        <v>2.1</v>
      </c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>
        <v>0.2</v>
      </c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>
        <v>1.2</v>
      </c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>
        <v>0.4</v>
      </c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>
        <v>1.4</v>
      </c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7"/>
      <c r="I60" s="60"/>
      <c r="J60" s="60"/>
      <c r="K60" s="60">
        <v>0.7</v>
      </c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7"/>
      <c r="I61" s="60"/>
      <c r="J61" s="60"/>
      <c r="K61" s="60">
        <v>2.6</v>
      </c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>
        <v>0.4</v>
      </c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7"/>
      <c r="I63" s="60"/>
      <c r="J63" s="60"/>
      <c r="K63" s="60">
        <v>0.2</v>
      </c>
      <c r="L63" s="60"/>
      <c r="M63" s="60">
        <v>0.1</v>
      </c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7"/>
      <c r="I64" s="60"/>
      <c r="J64" s="60"/>
      <c r="K64" s="60">
        <v>1.2</v>
      </c>
      <c r="L64" s="60"/>
      <c r="M64" s="60">
        <v>0.6</v>
      </c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7"/>
      <c r="I65" s="60"/>
      <c r="J65" s="60"/>
      <c r="K65" s="60">
        <v>0.6</v>
      </c>
      <c r="L65" s="60"/>
      <c r="M65" s="60">
        <v>0.2</v>
      </c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7"/>
      <c r="I66" s="60"/>
      <c r="J66" s="60"/>
      <c r="K66" s="60">
        <v>0.2</v>
      </c>
      <c r="L66" s="60"/>
      <c r="M66" s="60">
        <v>0.5</v>
      </c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>
        <v>0.2</v>
      </c>
      <c r="L67" s="60"/>
      <c r="M67" s="60">
        <v>0.2</v>
      </c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>
        <v>0.2</v>
      </c>
      <c r="L68" s="60"/>
      <c r="M68" s="60">
        <v>0.2</v>
      </c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>
        <v>0.7</v>
      </c>
      <c r="L69" s="60"/>
      <c r="M69" s="60">
        <v>0.4</v>
      </c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>
        <v>0.2</v>
      </c>
      <c r="L70" s="60"/>
      <c r="M70" s="60">
        <v>0.2</v>
      </c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>
        <v>0.2</v>
      </c>
      <c r="L71" s="60"/>
      <c r="M71" s="60">
        <v>0.5</v>
      </c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>
        <v>0.2</v>
      </c>
      <c r="L72" s="60"/>
      <c r="M72" s="60">
        <v>0.6</v>
      </c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>
        <v>0.23</v>
      </c>
      <c r="L73" s="60"/>
      <c r="M73" s="60">
        <v>0.2</v>
      </c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>
        <v>0.7</v>
      </c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>
        <v>1.5</v>
      </c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14</v>
      </c>
      <c r="L77" s="71">
        <f t="shared" si="6"/>
        <v>0</v>
      </c>
      <c r="M77" s="71">
        <f t="shared" si="6"/>
        <v>13</v>
      </c>
      <c r="N77" s="71">
        <f t="shared" si="6"/>
        <v>1</v>
      </c>
      <c r="O77" s="72">
        <f t="shared" si="6"/>
        <v>0</v>
      </c>
      <c r="P77" s="37">
        <f>SUM(D77:O77)</f>
        <v>56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8" t="s">
        <v>23</v>
      </c>
      <c r="B79" s="268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  <v>0.5592857142857144</v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0.6764814814814815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2.6</v>
      </c>
      <c r="L80" s="73">
        <f t="shared" si="9"/>
        <v>0</v>
      </c>
      <c r="M80" s="73">
        <f t="shared" si="9"/>
        <v>1.5</v>
      </c>
      <c r="N80" s="73">
        <f t="shared" si="9"/>
        <v>0.2</v>
      </c>
      <c r="O80" s="74">
        <f t="shared" si="9"/>
        <v>0</v>
      </c>
      <c r="P80" s="41">
        <f>MAX(D80:O80)</f>
        <v>2.6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0.2</v>
      </c>
      <c r="L81" s="73">
        <f t="shared" si="10"/>
        <v>0</v>
      </c>
      <c r="M81" s="73">
        <f t="shared" si="10"/>
        <v>0.1</v>
      </c>
      <c r="N81" s="73">
        <f t="shared" si="10"/>
        <v>0.2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>
        <v>0.007</v>
      </c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>
        <v>0.005</v>
      </c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>
        <v>0.004</v>
      </c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>
        <v>0.003</v>
      </c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>
        <v>0.003</v>
      </c>
      <c r="L105" s="81"/>
      <c r="M105" s="81">
        <v>0.007</v>
      </c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>
        <v>0.002</v>
      </c>
      <c r="L106" s="81"/>
      <c r="M106" s="81">
        <v>0.012</v>
      </c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>
        <v>0.004</v>
      </c>
      <c r="L107" s="81"/>
      <c r="M107" s="81">
        <v>0.008</v>
      </c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>
        <v>0.002</v>
      </c>
      <c r="L108" s="81"/>
      <c r="M108" s="81">
        <v>0.015</v>
      </c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>
        <v>0.001</v>
      </c>
      <c r="L109" s="81"/>
      <c r="M109" s="81">
        <v>0.005</v>
      </c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>
        <v>0.002</v>
      </c>
      <c r="L110" s="81"/>
      <c r="M110" s="81">
        <v>0.011</v>
      </c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>
        <v>0.004</v>
      </c>
      <c r="L111" s="81"/>
      <c r="M111" s="81">
        <v>0.007</v>
      </c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>
        <v>0.006</v>
      </c>
      <c r="L112" s="81"/>
      <c r="M112" s="81">
        <v>0.004</v>
      </c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>
        <v>0.004</v>
      </c>
      <c r="L113" s="81"/>
      <c r="M113" s="81">
        <v>0.004</v>
      </c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>
        <v>0.007</v>
      </c>
      <c r="L114" s="81"/>
      <c r="M114" s="81">
        <v>0.004</v>
      </c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>
        <v>0.006</v>
      </c>
      <c r="L115" s="81"/>
      <c r="M115" s="81">
        <v>0.005</v>
      </c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>
        <v>0.004</v>
      </c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>
        <v>0.007</v>
      </c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14</v>
      </c>
      <c r="L119" s="71">
        <f t="shared" si="11"/>
        <v>0</v>
      </c>
      <c r="M119" s="71">
        <f t="shared" si="11"/>
        <v>13</v>
      </c>
      <c r="N119" s="71">
        <f t="shared" si="11"/>
        <v>1</v>
      </c>
      <c r="O119" s="71">
        <f t="shared" si="11"/>
        <v>0</v>
      </c>
      <c r="P119" s="37">
        <f>SUM(D119:O119)</f>
        <v>56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8" t="s">
        <v>23</v>
      </c>
      <c r="B121" s="268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  <v>0.003785714285714286</v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0.0050925925925925965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0.007</v>
      </c>
      <c r="L122" s="85">
        <f t="shared" si="14"/>
        <v>0</v>
      </c>
      <c r="M122" s="85">
        <f t="shared" si="14"/>
        <v>0.015</v>
      </c>
      <c r="N122" s="85">
        <f t="shared" si="14"/>
        <v>0.007</v>
      </c>
      <c r="O122" s="85">
        <f t="shared" si="14"/>
        <v>0</v>
      </c>
      <c r="P122" s="86">
        <f>MAX(D122:O122)</f>
        <v>0.015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0.001</v>
      </c>
      <c r="L123" s="85">
        <f t="shared" si="15"/>
        <v>0</v>
      </c>
      <c r="M123" s="85">
        <f t="shared" si="15"/>
        <v>0.004</v>
      </c>
      <c r="N123" s="85">
        <f t="shared" si="15"/>
        <v>0.007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>
        <v>0.8</v>
      </c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>
        <v>0.5</v>
      </c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7"/>
      <c r="I144" s="54"/>
      <c r="J144" s="54"/>
      <c r="K144" s="54">
        <v>1.2</v>
      </c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7"/>
      <c r="I145" s="54"/>
      <c r="J145" s="54"/>
      <c r="K145" s="54">
        <v>1.8</v>
      </c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7"/>
      <c r="I146" s="54"/>
      <c r="J146" s="54"/>
      <c r="K146" s="54">
        <v>0.2</v>
      </c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7"/>
      <c r="I147" s="54"/>
      <c r="J147" s="54"/>
      <c r="K147" s="54">
        <v>1.1</v>
      </c>
      <c r="L147" s="54"/>
      <c r="M147" s="54">
        <v>0.4</v>
      </c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7"/>
      <c r="I148" s="54"/>
      <c r="J148" s="54"/>
      <c r="K148" s="54">
        <v>0.1</v>
      </c>
      <c r="L148" s="54"/>
      <c r="M148" s="54">
        <v>0.5</v>
      </c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7"/>
      <c r="I149" s="54"/>
      <c r="J149" s="54"/>
      <c r="K149" s="81">
        <v>0.025</v>
      </c>
      <c r="L149" s="54"/>
      <c r="M149" s="54">
        <v>0.6</v>
      </c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7"/>
      <c r="I150" s="54"/>
      <c r="J150" s="54"/>
      <c r="K150" s="81">
        <v>0.025</v>
      </c>
      <c r="L150" s="54"/>
      <c r="M150" s="54">
        <v>0.8</v>
      </c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81">
        <v>0.025</v>
      </c>
      <c r="L151" s="54"/>
      <c r="M151" s="54">
        <v>0.5</v>
      </c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81">
        <v>0.025</v>
      </c>
      <c r="L152" s="54"/>
      <c r="M152" s="54">
        <v>0.9</v>
      </c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>
        <v>0.1</v>
      </c>
      <c r="L153" s="54"/>
      <c r="M153" s="54">
        <v>0.6</v>
      </c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81">
        <v>0.025</v>
      </c>
      <c r="L154" s="54"/>
      <c r="M154" s="54">
        <v>0.5</v>
      </c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>
        <v>0.2</v>
      </c>
      <c r="L155" s="54"/>
      <c r="M155" s="54">
        <v>0.4</v>
      </c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>
        <v>1.7</v>
      </c>
      <c r="L156" s="54"/>
      <c r="M156" s="54">
        <v>0.4</v>
      </c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>
        <v>1.1</v>
      </c>
      <c r="L157" s="54"/>
      <c r="M157" s="54">
        <v>0.2</v>
      </c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>
        <v>0.4</v>
      </c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>
        <v>0.5</v>
      </c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14</v>
      </c>
      <c r="L161" s="71">
        <f t="shared" si="16"/>
        <v>0</v>
      </c>
      <c r="M161" s="71">
        <f t="shared" si="16"/>
        <v>13</v>
      </c>
      <c r="N161" s="71">
        <f t="shared" si="16"/>
        <v>1</v>
      </c>
      <c r="O161" s="72">
        <f t="shared" si="16"/>
        <v>0</v>
      </c>
      <c r="P161" s="37">
        <f>SUM(D161:O161)</f>
        <v>56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8" t="s">
        <v>23</v>
      </c>
      <c r="B163" s="268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  <v>0.5446428571428573</v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0.6203703703703702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1.8</v>
      </c>
      <c r="L164" s="73">
        <f t="shared" si="19"/>
        <v>0</v>
      </c>
      <c r="M164" s="73">
        <f t="shared" si="19"/>
        <v>0.9</v>
      </c>
      <c r="N164" s="73">
        <f t="shared" si="19"/>
        <v>0.8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0.025</v>
      </c>
      <c r="L165" s="73">
        <f t="shared" si="20"/>
        <v>0</v>
      </c>
      <c r="M165" s="73">
        <f t="shared" si="20"/>
        <v>0.2</v>
      </c>
      <c r="N165" s="73">
        <f t="shared" si="20"/>
        <v>0.8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7"/>
      <c r="I186" s="54"/>
      <c r="J186" s="54"/>
      <c r="K186" s="54">
        <v>0.6</v>
      </c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7"/>
      <c r="I187" s="54"/>
      <c r="J187" s="54"/>
      <c r="K187" s="54">
        <v>3.6</v>
      </c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7"/>
      <c r="I188" s="54"/>
      <c r="J188" s="54"/>
      <c r="K188" s="54">
        <v>3.1</v>
      </c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7"/>
      <c r="I189" s="54"/>
      <c r="J189" s="54"/>
      <c r="K189" s="54">
        <v>3.4</v>
      </c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7"/>
      <c r="I190" s="54"/>
      <c r="J190" s="54"/>
      <c r="K190" s="54">
        <v>3.3</v>
      </c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7"/>
      <c r="I191" s="54"/>
      <c r="J191" s="54"/>
      <c r="K191" s="54">
        <v>1.2</v>
      </c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7"/>
      <c r="I192" s="54"/>
      <c r="J192" s="54"/>
      <c r="K192" s="54">
        <v>0.8</v>
      </c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>
        <v>0.9</v>
      </c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>
        <v>12.7</v>
      </c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>
        <v>15.8</v>
      </c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40">
        <v>0.45</v>
      </c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>
        <v>11.9</v>
      </c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>
        <v>5.5</v>
      </c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>
        <v>13.5</v>
      </c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14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42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8" t="s">
        <v>23</v>
      </c>
      <c r="B205" s="268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  <v>5.482142857142857</v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5.352439024390244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15.8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0.45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L27" sqref="L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70" t="s">
        <v>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3" t="s">
        <v>37</v>
      </c>
      <c r="E3" s="263"/>
      <c r="F3" s="5" t="s">
        <v>38</v>
      </c>
      <c r="G3" s="32" t="s">
        <v>39</v>
      </c>
      <c r="H3" s="5" t="s">
        <v>5</v>
      </c>
      <c r="I3" s="263" t="str">
        <f>Jan!C3</f>
        <v>ЦЕНТАР ГРАДА - УЛ. ТИХОМИРА МАТИЈЕВИЋА 4                       ОПШТИНСКА УПРАВА                   </v>
      </c>
      <c r="J3" s="263"/>
      <c r="K3" s="263"/>
      <c r="L3" s="263"/>
      <c r="M3" s="5"/>
      <c r="N3" s="271" t="str">
        <f>Jan!A3</f>
        <v>МЕСТО – ГОРЊИ МИЛАНОВАЦ  </v>
      </c>
      <c r="O3" s="271"/>
      <c r="P3" s="103"/>
    </row>
    <row r="6" spans="1:18" ht="22.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6">
        <v>58.4</v>
      </c>
      <c r="D8" s="235">
        <v>143.5</v>
      </c>
      <c r="E8" s="235">
        <v>107</v>
      </c>
      <c r="F8" s="235">
        <v>168.2</v>
      </c>
      <c r="G8" s="235">
        <v>188.2</v>
      </c>
      <c r="H8" s="235">
        <v>80.3</v>
      </c>
      <c r="I8" s="235">
        <v>92.5</v>
      </c>
      <c r="J8" s="235">
        <v>65.7</v>
      </c>
      <c r="K8" s="235">
        <v>164.1</v>
      </c>
      <c r="L8" s="235">
        <v>65.2</v>
      </c>
      <c r="M8" s="235"/>
      <c r="N8" s="236"/>
      <c r="O8" s="112">
        <f aca="true" t="shared" si="0" ref="O8:O21">SUM(C8:N8)</f>
        <v>1133.1</v>
      </c>
      <c r="P8" s="112">
        <f aca="true" t="shared" si="1" ref="P8:P26">O8/R8</f>
        <v>113.30999999999999</v>
      </c>
      <c r="Q8" s="113"/>
      <c r="R8" s="114">
        <f aca="true" t="shared" si="2" ref="R8:R21">COUNTIF(C8:N8,"&gt;0")</f>
        <v>10</v>
      </c>
    </row>
    <row r="9" spans="1:18" ht="18" customHeight="1">
      <c r="A9" s="109" t="s">
        <v>46</v>
      </c>
      <c r="B9" s="110"/>
      <c r="C9" s="255">
        <v>17</v>
      </c>
      <c r="D9" s="235">
        <v>102.6</v>
      </c>
      <c r="E9" s="235">
        <v>68.3</v>
      </c>
      <c r="F9" s="235">
        <v>100.5</v>
      </c>
      <c r="G9" s="235">
        <v>121.4</v>
      </c>
      <c r="H9" s="235">
        <v>46.4</v>
      </c>
      <c r="I9" s="235">
        <v>29.1</v>
      </c>
      <c r="J9" s="235">
        <v>2.4</v>
      </c>
      <c r="K9" s="235">
        <v>81</v>
      </c>
      <c r="L9" s="235">
        <v>21.4</v>
      </c>
      <c r="M9" s="235"/>
      <c r="N9" s="236"/>
      <c r="O9" s="112">
        <f t="shared" si="0"/>
        <v>590.0999999999999</v>
      </c>
      <c r="P9" s="112">
        <f t="shared" si="1"/>
        <v>59.00999999999999</v>
      </c>
      <c r="Q9" s="113"/>
      <c r="R9" s="114">
        <f t="shared" si="2"/>
        <v>10</v>
      </c>
    </row>
    <row r="10" spans="1:18" ht="18" customHeight="1">
      <c r="A10" s="109" t="s">
        <v>47</v>
      </c>
      <c r="B10" s="110"/>
      <c r="C10" s="257">
        <v>41.4</v>
      </c>
      <c r="D10" s="235">
        <v>40.9</v>
      </c>
      <c r="E10" s="235">
        <v>38.7</v>
      </c>
      <c r="F10" s="235">
        <v>67.7</v>
      </c>
      <c r="G10" s="235">
        <v>66.8</v>
      </c>
      <c r="H10" s="235">
        <v>33.9</v>
      </c>
      <c r="I10" s="235">
        <v>63.4</v>
      </c>
      <c r="J10" s="235">
        <v>63.3</v>
      </c>
      <c r="K10" s="235">
        <v>83.1</v>
      </c>
      <c r="L10" s="235">
        <v>43.8</v>
      </c>
      <c r="M10" s="235"/>
      <c r="N10" s="236"/>
      <c r="O10" s="112">
        <f t="shared" si="0"/>
        <v>542.9999999999999</v>
      </c>
      <c r="P10" s="112">
        <f t="shared" si="1"/>
        <v>54.29999999999999</v>
      </c>
      <c r="Q10" s="113"/>
      <c r="R10" s="114">
        <f t="shared" si="2"/>
        <v>10</v>
      </c>
    </row>
    <row r="11" spans="1:18" ht="18" customHeight="1">
      <c r="A11" s="109" t="s">
        <v>48</v>
      </c>
      <c r="B11" s="110"/>
      <c r="C11" s="257">
        <v>6.7</v>
      </c>
      <c r="D11" s="235">
        <v>90.3</v>
      </c>
      <c r="E11" s="235">
        <v>52</v>
      </c>
      <c r="F11" s="235">
        <v>73.5</v>
      </c>
      <c r="G11" s="235">
        <v>102.8</v>
      </c>
      <c r="H11" s="235">
        <v>36.5</v>
      </c>
      <c r="I11" s="235">
        <v>21.5</v>
      </c>
      <c r="J11" s="235">
        <v>0.7</v>
      </c>
      <c r="K11" s="235">
        <v>64</v>
      </c>
      <c r="L11" s="235">
        <v>17.6</v>
      </c>
      <c r="M11" s="235"/>
      <c r="N11" s="236"/>
      <c r="O11" s="112">
        <f t="shared" si="0"/>
        <v>465.6</v>
      </c>
      <c r="P11" s="112">
        <f t="shared" si="1"/>
        <v>46.56</v>
      </c>
      <c r="Q11" s="113"/>
      <c r="R11" s="114">
        <f t="shared" si="2"/>
        <v>10</v>
      </c>
    </row>
    <row r="12" spans="1:18" ht="18" customHeight="1">
      <c r="A12" s="109" t="s">
        <v>49</v>
      </c>
      <c r="B12" s="110"/>
      <c r="C12" s="257">
        <v>10.3</v>
      </c>
      <c r="D12" s="235">
        <v>12.3</v>
      </c>
      <c r="E12" s="235">
        <v>16.1</v>
      </c>
      <c r="F12" s="235">
        <v>27</v>
      </c>
      <c r="G12" s="235">
        <v>18.6</v>
      </c>
      <c r="H12" s="235">
        <v>9.9</v>
      </c>
      <c r="I12" s="235">
        <v>7.6</v>
      </c>
      <c r="J12" s="235">
        <v>1.7</v>
      </c>
      <c r="K12" s="235">
        <v>17</v>
      </c>
      <c r="L12" s="235">
        <v>3.8</v>
      </c>
      <c r="M12" s="235"/>
      <c r="N12" s="236"/>
      <c r="O12" s="112">
        <f t="shared" si="0"/>
        <v>124.30000000000001</v>
      </c>
      <c r="P12" s="112">
        <f t="shared" si="1"/>
        <v>12.430000000000001</v>
      </c>
      <c r="Q12" s="113"/>
      <c r="R12" s="114">
        <f t="shared" si="2"/>
        <v>10</v>
      </c>
    </row>
    <row r="13" spans="1:18" ht="18" customHeight="1">
      <c r="A13" s="109" t="s">
        <v>50</v>
      </c>
      <c r="B13" s="110"/>
      <c r="C13" s="257">
        <v>6.01</v>
      </c>
      <c r="D13" s="49">
        <v>6.93</v>
      </c>
      <c r="E13" s="49">
        <v>7.13</v>
      </c>
      <c r="F13" s="49">
        <v>7.09</v>
      </c>
      <c r="G13" s="49">
        <v>7.03</v>
      </c>
      <c r="H13" s="49">
        <v>6.2</v>
      </c>
      <c r="I13" s="49">
        <v>6.93</v>
      </c>
      <c r="J13" s="49">
        <v>6.52</v>
      </c>
      <c r="K13" s="49">
        <v>6.88</v>
      </c>
      <c r="L13" s="49">
        <v>6.32</v>
      </c>
      <c r="M13" s="49"/>
      <c r="N13" s="111"/>
      <c r="O13" s="112">
        <f t="shared" si="0"/>
        <v>67.04</v>
      </c>
      <c r="P13" s="112">
        <f t="shared" si="1"/>
        <v>6.704000000000001</v>
      </c>
      <c r="Q13" s="113"/>
      <c r="R13" s="114">
        <f t="shared" si="2"/>
        <v>10</v>
      </c>
    </row>
    <row r="14" spans="1:18" ht="18" customHeight="1">
      <c r="A14" s="109" t="s">
        <v>51</v>
      </c>
      <c r="B14" s="110"/>
      <c r="C14" s="257">
        <v>30</v>
      </c>
      <c r="D14" s="48">
        <v>32</v>
      </c>
      <c r="E14" s="48">
        <v>52</v>
      </c>
      <c r="F14" s="48">
        <v>58</v>
      </c>
      <c r="G14" s="48">
        <v>49</v>
      </c>
      <c r="H14" s="48">
        <v>50</v>
      </c>
      <c r="I14" s="48">
        <v>54</v>
      </c>
      <c r="J14" s="48">
        <v>20</v>
      </c>
      <c r="K14" s="48">
        <v>59</v>
      </c>
      <c r="L14" s="48">
        <v>55</v>
      </c>
      <c r="M14" s="48"/>
      <c r="N14" s="228"/>
      <c r="O14" s="125">
        <f t="shared" si="0"/>
        <v>459</v>
      </c>
      <c r="P14" s="125">
        <f t="shared" si="1"/>
        <v>45.9</v>
      </c>
      <c r="Q14" s="113"/>
      <c r="R14" s="114">
        <f t="shared" si="2"/>
        <v>10</v>
      </c>
    </row>
    <row r="15" spans="1:18" ht="18" customHeight="1">
      <c r="A15" s="109" t="s">
        <v>52</v>
      </c>
      <c r="B15" s="110"/>
      <c r="C15" s="257">
        <v>0.01</v>
      </c>
      <c r="D15" s="49">
        <v>0.16</v>
      </c>
      <c r="E15" s="49">
        <v>0.07</v>
      </c>
      <c r="F15" s="115">
        <v>0.03</v>
      </c>
      <c r="G15" s="49">
        <v>0.02</v>
      </c>
      <c r="H15" s="115">
        <v>0.02</v>
      </c>
      <c r="I15" s="115">
        <v>0.01</v>
      </c>
      <c r="J15" s="115">
        <v>0.03</v>
      </c>
      <c r="K15" s="115">
        <v>0.03</v>
      </c>
      <c r="L15" s="115">
        <v>0.05</v>
      </c>
      <c r="M15" s="115"/>
      <c r="N15" s="116"/>
      <c r="O15" s="117">
        <f t="shared" si="0"/>
        <v>0.4300000000000001</v>
      </c>
      <c r="P15" s="117">
        <f t="shared" si="1"/>
        <v>0.04300000000000001</v>
      </c>
      <c r="Q15" s="113"/>
      <c r="R15" s="114">
        <f t="shared" si="2"/>
        <v>10</v>
      </c>
    </row>
    <row r="16" spans="1:18" ht="18" customHeight="1">
      <c r="A16" s="109" t="s">
        <v>53</v>
      </c>
      <c r="B16" s="110"/>
      <c r="C16" s="257">
        <v>1.9</v>
      </c>
      <c r="D16" s="235">
        <v>2.1</v>
      </c>
      <c r="E16" s="235">
        <v>1</v>
      </c>
      <c r="F16" s="235">
        <v>1</v>
      </c>
      <c r="G16" s="235">
        <v>1.7</v>
      </c>
      <c r="H16" s="235">
        <v>3.6</v>
      </c>
      <c r="I16" s="235">
        <v>0.3</v>
      </c>
      <c r="J16" s="235">
        <v>3.7</v>
      </c>
      <c r="K16" s="235">
        <v>4.4</v>
      </c>
      <c r="L16" s="235">
        <v>0.9</v>
      </c>
      <c r="M16" s="235"/>
      <c r="N16" s="236"/>
      <c r="O16" s="112">
        <f t="shared" si="0"/>
        <v>20.6</v>
      </c>
      <c r="P16" s="112">
        <f t="shared" si="1"/>
        <v>2.06</v>
      </c>
      <c r="Q16" s="113"/>
      <c r="R16" s="114">
        <f t="shared" si="2"/>
        <v>10</v>
      </c>
    </row>
    <row r="17" spans="1:18" ht="18" customHeight="1">
      <c r="A17" s="109" t="s">
        <v>54</v>
      </c>
      <c r="B17" s="110"/>
      <c r="C17" s="257">
        <v>3.7</v>
      </c>
      <c r="D17" s="235">
        <v>3.7</v>
      </c>
      <c r="E17" s="235">
        <v>3.9</v>
      </c>
      <c r="F17" s="235">
        <v>3.7</v>
      </c>
      <c r="G17" s="235">
        <v>3.4</v>
      </c>
      <c r="H17" s="235">
        <v>2.3</v>
      </c>
      <c r="I17" s="235">
        <v>8.3</v>
      </c>
      <c r="J17" s="235">
        <v>7.1</v>
      </c>
      <c r="K17" s="235">
        <v>11.6</v>
      </c>
      <c r="L17" s="235">
        <v>1.5</v>
      </c>
      <c r="M17" s="235"/>
      <c r="N17" s="236"/>
      <c r="O17" s="112">
        <f t="shared" si="0"/>
        <v>49.2</v>
      </c>
      <c r="P17" s="112">
        <f t="shared" si="1"/>
        <v>4.92</v>
      </c>
      <c r="Q17" s="113"/>
      <c r="R17" s="114">
        <f t="shared" si="2"/>
        <v>10</v>
      </c>
    </row>
    <row r="18" spans="1:18" ht="18" customHeight="1">
      <c r="A18" s="109" t="s">
        <v>55</v>
      </c>
      <c r="B18" s="110"/>
      <c r="C18" s="257">
        <v>5.3</v>
      </c>
      <c r="D18" s="235">
        <v>6.1</v>
      </c>
      <c r="E18" s="235">
        <v>4.2</v>
      </c>
      <c r="F18" s="235">
        <v>5.7</v>
      </c>
      <c r="G18" s="235">
        <v>3.1</v>
      </c>
      <c r="H18" s="235">
        <v>3.9</v>
      </c>
      <c r="I18" s="235">
        <v>2.8</v>
      </c>
      <c r="J18" s="235">
        <v>6.1</v>
      </c>
      <c r="K18" s="235">
        <v>10.3</v>
      </c>
      <c r="L18" s="235">
        <v>2.7</v>
      </c>
      <c r="M18" s="235"/>
      <c r="N18" s="230"/>
      <c r="O18" s="112">
        <f t="shared" si="0"/>
        <v>50.2</v>
      </c>
      <c r="P18" s="112">
        <f t="shared" si="1"/>
        <v>5.0200000000000005</v>
      </c>
      <c r="Q18" s="113"/>
      <c r="R18" s="114">
        <f t="shared" si="2"/>
        <v>10</v>
      </c>
    </row>
    <row r="19" spans="1:18" ht="18" customHeight="1">
      <c r="A19" s="109" t="s">
        <v>56</v>
      </c>
      <c r="B19" s="110"/>
      <c r="C19" s="257">
        <v>11.4</v>
      </c>
      <c r="D19" s="235">
        <v>6.6</v>
      </c>
      <c r="E19" s="235">
        <v>6.9</v>
      </c>
      <c r="F19" s="235">
        <v>10.4</v>
      </c>
      <c r="G19" s="235">
        <v>8.4</v>
      </c>
      <c r="H19" s="235">
        <v>5.6</v>
      </c>
      <c r="I19" s="235">
        <v>5.5</v>
      </c>
      <c r="J19" s="235">
        <v>31.7</v>
      </c>
      <c r="K19" s="235">
        <v>12.7</v>
      </c>
      <c r="L19" s="235">
        <v>1.7</v>
      </c>
      <c r="M19" s="235"/>
      <c r="N19" s="236"/>
      <c r="O19" s="112">
        <f t="shared" si="0"/>
        <v>100.9</v>
      </c>
      <c r="P19" s="112">
        <f t="shared" si="1"/>
        <v>10.09</v>
      </c>
      <c r="Q19" s="113"/>
      <c r="R19" s="114">
        <f t="shared" si="2"/>
        <v>10</v>
      </c>
    </row>
    <row r="20" spans="1:18" ht="18" customHeight="1">
      <c r="A20" s="109" t="s">
        <v>57</v>
      </c>
      <c r="B20" s="110"/>
      <c r="C20" s="257">
        <v>1.4</v>
      </c>
      <c r="D20" s="235">
        <v>1.7</v>
      </c>
      <c r="E20" s="235">
        <v>0.9</v>
      </c>
      <c r="F20" s="235">
        <v>1.4</v>
      </c>
      <c r="G20" s="235">
        <v>1</v>
      </c>
      <c r="H20" s="235">
        <v>1.1</v>
      </c>
      <c r="I20" s="235">
        <v>1.1</v>
      </c>
      <c r="J20" s="235">
        <v>6.5</v>
      </c>
      <c r="K20" s="235">
        <v>3.1</v>
      </c>
      <c r="L20" s="235">
        <v>0.3</v>
      </c>
      <c r="M20" s="235"/>
      <c r="N20" s="236"/>
      <c r="O20" s="112">
        <f t="shared" si="0"/>
        <v>18.5</v>
      </c>
      <c r="P20" s="112">
        <f t="shared" si="1"/>
        <v>1.85</v>
      </c>
      <c r="Q20" s="113"/>
      <c r="R20" s="114">
        <f t="shared" si="2"/>
        <v>10</v>
      </c>
    </row>
    <row r="21" spans="1:18" ht="18" customHeight="1">
      <c r="A21" s="109" t="s">
        <v>33</v>
      </c>
      <c r="B21" s="110"/>
      <c r="C21" s="257">
        <v>14.1</v>
      </c>
      <c r="D21" s="115">
        <v>0.625</v>
      </c>
      <c r="E21" s="115">
        <v>0.625</v>
      </c>
      <c r="F21" s="115">
        <v>8.5</v>
      </c>
      <c r="G21" s="115">
        <v>0.625</v>
      </c>
      <c r="H21" s="115">
        <v>0.625</v>
      </c>
      <c r="I21" s="235">
        <v>16.5</v>
      </c>
      <c r="J21" s="115" t="s">
        <v>194</v>
      </c>
      <c r="K21" s="115">
        <v>45.8</v>
      </c>
      <c r="L21" s="260" t="s">
        <v>199</v>
      </c>
      <c r="M21" s="115"/>
      <c r="N21" s="116"/>
      <c r="O21" s="117">
        <f t="shared" si="0"/>
        <v>87.4</v>
      </c>
      <c r="P21" s="117">
        <f t="shared" si="1"/>
        <v>10.925</v>
      </c>
      <c r="Q21" s="113"/>
      <c r="R21" s="114">
        <f t="shared" si="2"/>
        <v>8</v>
      </c>
    </row>
    <row r="22" spans="1:18" ht="18" customHeight="1">
      <c r="A22" s="109" t="s">
        <v>58</v>
      </c>
      <c r="B22" s="110"/>
      <c r="C22" s="257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7">
        <v>0.25</v>
      </c>
      <c r="D23" s="49">
        <v>0.25</v>
      </c>
      <c r="E23" s="49">
        <v>0.25</v>
      </c>
      <c r="F23" s="49">
        <v>0.25</v>
      </c>
      <c r="G23" s="49">
        <v>0.25</v>
      </c>
      <c r="H23" s="49">
        <v>0.25</v>
      </c>
      <c r="I23" s="49">
        <v>0.25</v>
      </c>
      <c r="J23" s="49" t="s">
        <v>195</v>
      </c>
      <c r="K23" s="49" t="s">
        <v>195</v>
      </c>
      <c r="L23" s="49" t="s">
        <v>198</v>
      </c>
      <c r="M23" s="49"/>
      <c r="N23" s="111"/>
      <c r="O23" s="112">
        <f aca="true" t="shared" si="3" ref="O23:O28">SUM(C23:N23)</f>
        <v>1.75</v>
      </c>
      <c r="P23" s="112">
        <f t="shared" si="1"/>
        <v>0.25</v>
      </c>
      <c r="Q23" s="113"/>
      <c r="R23" s="114">
        <f>COUNTIF(C23:N23,"&gt;0")</f>
        <v>7</v>
      </c>
    </row>
    <row r="24" spans="1:18" ht="18" customHeight="1">
      <c r="A24" s="109" t="s">
        <v>59</v>
      </c>
      <c r="B24" s="110"/>
      <c r="C24" s="257">
        <v>5.2</v>
      </c>
      <c r="D24" s="235">
        <v>4.4</v>
      </c>
      <c r="E24" s="49">
        <v>0.25</v>
      </c>
      <c r="F24" s="49">
        <v>2.9</v>
      </c>
      <c r="G24" s="49">
        <v>0.25</v>
      </c>
      <c r="H24" s="49">
        <v>0.25</v>
      </c>
      <c r="I24" s="49">
        <v>0.25</v>
      </c>
      <c r="J24" s="49">
        <v>4.3</v>
      </c>
      <c r="K24" s="49">
        <v>5.9</v>
      </c>
      <c r="L24" s="49" t="s">
        <v>200</v>
      </c>
      <c r="M24" s="49"/>
      <c r="N24" s="111"/>
      <c r="O24" s="112">
        <f t="shared" si="3"/>
        <v>23.700000000000003</v>
      </c>
      <c r="P24" s="112">
        <f t="shared" si="1"/>
        <v>2.6333333333333337</v>
      </c>
      <c r="Q24" s="113"/>
      <c r="R24" s="114">
        <f>COUNTIF(C24:N24,"&gt;0")</f>
        <v>9</v>
      </c>
    </row>
    <row r="25" spans="1:18" ht="18" customHeight="1">
      <c r="A25" s="109" t="s">
        <v>32</v>
      </c>
      <c r="B25" s="110"/>
      <c r="C25" s="257">
        <v>1.6</v>
      </c>
      <c r="D25" s="50">
        <v>0.05</v>
      </c>
      <c r="E25" s="50">
        <v>1.2</v>
      </c>
      <c r="F25" s="50">
        <v>0.05</v>
      </c>
      <c r="G25" s="50">
        <v>1.6</v>
      </c>
      <c r="H25" s="50">
        <v>1.2</v>
      </c>
      <c r="I25" s="50">
        <v>1.5</v>
      </c>
      <c r="J25" s="49" t="s">
        <v>196</v>
      </c>
      <c r="K25" s="259" t="s">
        <v>196</v>
      </c>
      <c r="L25" s="258">
        <v>1.5</v>
      </c>
      <c r="M25" s="118"/>
      <c r="N25" s="119"/>
      <c r="O25" s="112">
        <f t="shared" si="3"/>
        <v>8.7</v>
      </c>
      <c r="P25" s="112">
        <f t="shared" si="1"/>
        <v>1.0875</v>
      </c>
      <c r="Q25" s="113"/>
      <c r="R25" s="114">
        <f>COUNTIF(C25:N25,"&gt;0")</f>
        <v>8</v>
      </c>
    </row>
    <row r="26" spans="1:18" ht="18" customHeight="1">
      <c r="A26" s="109" t="s">
        <v>60</v>
      </c>
      <c r="B26" s="110"/>
      <c r="C26" s="257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>
        <v>0.1</v>
      </c>
      <c r="I26" s="118">
        <v>0.1</v>
      </c>
      <c r="J26" s="118" t="s">
        <v>196</v>
      </c>
      <c r="K26" s="49" t="s">
        <v>197</v>
      </c>
      <c r="L26" s="118" t="s">
        <v>201</v>
      </c>
      <c r="M26" s="118"/>
      <c r="N26" s="120"/>
      <c r="O26" s="112">
        <f t="shared" si="3"/>
        <v>0.7</v>
      </c>
      <c r="P26" s="112">
        <f t="shared" si="1"/>
        <v>0.09999999999999999</v>
      </c>
      <c r="Q26" s="113"/>
      <c r="R26" s="114">
        <f>COUNTIF(C26:N26,"&gt;0")</f>
        <v>7</v>
      </c>
    </row>
    <row r="27" spans="1:18" ht="16.5" customHeight="1">
      <c r="A27" s="272" t="s">
        <v>61</v>
      </c>
      <c r="B27" s="272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>
        <v>1</v>
      </c>
      <c r="L27" s="121">
        <v>1</v>
      </c>
      <c r="M27" s="121"/>
      <c r="N27" s="123"/>
      <c r="O27" s="124">
        <f t="shared" si="3"/>
        <v>10</v>
      </c>
      <c r="P27" s="125"/>
      <c r="Q27" s="126"/>
      <c r="R27" s="114">
        <f>COUNTIF(C27:N27,"&gt;0")</f>
        <v>10</v>
      </c>
    </row>
    <row r="28" spans="1:17" ht="16.5" customHeight="1">
      <c r="A28" s="272" t="s">
        <v>62</v>
      </c>
      <c r="B28" s="272"/>
      <c r="C28" s="127">
        <f>COUNTIF(C8:C26,"&gt;0")</f>
        <v>18</v>
      </c>
      <c r="D28" s="127">
        <f aca="true" t="shared" si="4" ref="D28:N28">COUNTIF(D8:D26,"&gt;0")</f>
        <v>18</v>
      </c>
      <c r="E28" s="127">
        <f t="shared" si="4"/>
        <v>18</v>
      </c>
      <c r="F28" s="127">
        <f t="shared" si="4"/>
        <v>18</v>
      </c>
      <c r="G28" s="127">
        <f t="shared" si="4"/>
        <v>18</v>
      </c>
      <c r="H28" s="127">
        <f t="shared" si="4"/>
        <v>18</v>
      </c>
      <c r="I28" s="127">
        <f t="shared" si="4"/>
        <v>18</v>
      </c>
      <c r="J28" s="127">
        <f t="shared" si="4"/>
        <v>14</v>
      </c>
      <c r="K28" s="127">
        <f t="shared" si="4"/>
        <v>15</v>
      </c>
      <c r="L28" s="127">
        <f t="shared" si="4"/>
        <v>14</v>
      </c>
      <c r="M28" s="127">
        <f t="shared" si="4"/>
        <v>0</v>
      </c>
      <c r="N28" s="127">
        <f t="shared" si="4"/>
        <v>0</v>
      </c>
      <c r="O28" s="121">
        <f t="shared" si="3"/>
        <v>169</v>
      </c>
      <c r="P28" s="128"/>
      <c r="Q28" s="126"/>
    </row>
    <row r="29" spans="1:16" ht="12.75" customHeight="1">
      <c r="A29" s="269" t="s">
        <v>63</v>
      </c>
      <c r="B29" s="26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6">
      <selection activeCell="A112" sqref="A112:H1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17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" customHeight="1">
      <c r="A3" s="241" t="s">
        <v>183</v>
      </c>
      <c r="B3" s="136" t="s">
        <v>66</v>
      </c>
      <c r="C3" s="276" t="str">
        <f>'[1]Jan'!C3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SO2!C2</f>
        <v>ЈАНУАР</v>
      </c>
      <c r="I3" s="139" t="str">
        <f>SO2!B1</f>
        <v>2022 ГОД.</v>
      </c>
      <c r="J3" s="140"/>
    </row>
    <row r="4" spans="1:10" ht="43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2.53</v>
      </c>
      <c r="C8" s="153">
        <f>Cadj!C37</f>
        <v>3</v>
      </c>
      <c r="D8" s="153"/>
      <c r="E8" s="153">
        <f>'SČ 10 '!D37</f>
        <v>0</v>
      </c>
      <c r="F8" s="153">
        <f>NO2!C37</f>
        <v>47.53333333333333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2.5</v>
      </c>
      <c r="C9" s="153">
        <f>Cadj!C41</f>
        <v>3</v>
      </c>
      <c r="D9" s="153"/>
      <c r="E9" s="153">
        <f>'SČ 10 '!D41</f>
        <v>0</v>
      </c>
      <c r="F9" s="153">
        <f>NO2!C41</f>
        <v>45.5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3.7259999999999995</v>
      </c>
      <c r="C10" s="153">
        <f>Cadj!C40</f>
        <v>3</v>
      </c>
      <c r="D10" s="153"/>
      <c r="E10" s="153">
        <f>'SČ 10 '!D40</f>
      </c>
      <c r="F10" s="153">
        <f>NO2!C40</f>
        <v>84.93999999999998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</v>
      </c>
      <c r="D12" s="153">
        <f>'SČ 2_5'!C38</f>
        <v>0</v>
      </c>
      <c r="E12" s="153">
        <f>'SČ 10 '!D38</f>
        <v>0</v>
      </c>
      <c r="F12" s="150">
        <f>NO2!C38</f>
        <v>89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1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>
        <v>25</v>
      </c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179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180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181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182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3" t="s">
        <v>64</v>
      </c>
      <c r="B36" s="273"/>
      <c r="C36" s="273"/>
      <c r="D36" s="273"/>
      <c r="E36" s="273"/>
      <c r="F36" s="273"/>
      <c r="G36" s="273"/>
      <c r="H36" s="273"/>
      <c r="I36" s="132"/>
      <c r="J36" s="133"/>
    </row>
    <row r="37" spans="1:10" ht="19.5" customHeight="1">
      <c r="A37" s="274" t="s">
        <v>176</v>
      </c>
      <c r="B37" s="274"/>
      <c r="C37" s="274"/>
      <c r="D37" s="274"/>
      <c r="E37" s="274"/>
      <c r="F37" s="274"/>
      <c r="G37" s="274"/>
      <c r="H37" s="274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6" t="str">
        <f>C3</f>
        <v>ЦЕНТАР ГРАДА - УЛ. ТИХОМИРА МАТИЈЕВИЋА 4                       ОПШТИНСКА УПРАВА                   </v>
      </c>
      <c r="D38" s="276"/>
      <c r="E38" s="276"/>
      <c r="F38" s="276"/>
      <c r="G38" s="137" t="s">
        <v>67</v>
      </c>
      <c r="H38" s="251" t="str">
        <f>H3</f>
        <v>ЈАНУАР</v>
      </c>
      <c r="I38" s="139" t="str">
        <f>I3</f>
        <v>2022 ГОД.</v>
      </c>
      <c r="J38" s="140"/>
    </row>
    <row r="39" spans="1:10" ht="48.75" customHeight="1">
      <c r="A39" s="277" t="s">
        <v>108</v>
      </c>
      <c r="B39" s="277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7"/>
      <c r="B40" s="277"/>
      <c r="C40" s="143" t="s">
        <v>170</v>
      </c>
      <c r="D40" s="143"/>
      <c r="E40" s="143" t="s">
        <v>116</v>
      </c>
      <c r="F40" s="143" t="s">
        <v>175</v>
      </c>
      <c r="G40" s="143" t="s">
        <v>175</v>
      </c>
      <c r="H40" s="143" t="s">
        <v>171</v>
      </c>
      <c r="I40" s="143" t="s">
        <v>171</v>
      </c>
      <c r="J40" s="144"/>
    </row>
    <row r="41" spans="1:10" ht="21" customHeight="1">
      <c r="A41" s="278" t="s">
        <v>82</v>
      </c>
      <c r="B41" s="278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58.4</v>
      </c>
      <c r="D43" s="164">
        <f>TM!C13</f>
        <v>6.01</v>
      </c>
      <c r="E43" s="164">
        <f>TM!C14</f>
        <v>30</v>
      </c>
      <c r="F43" s="164">
        <f>TM!C18</f>
        <v>5.3</v>
      </c>
      <c r="G43" s="164">
        <f>TM!C17</f>
        <v>3.7</v>
      </c>
      <c r="H43" s="164"/>
      <c r="I43" s="165">
        <f>TM!C15</f>
        <v>0.01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3" t="s">
        <v>64</v>
      </c>
      <c r="B61" s="273"/>
      <c r="C61" s="273"/>
      <c r="D61" s="273"/>
      <c r="E61" s="273"/>
      <c r="F61" s="273"/>
      <c r="G61" s="273"/>
      <c r="H61" s="273"/>
      <c r="I61" s="132"/>
      <c r="J61" s="133"/>
    </row>
    <row r="62" spans="1:10" ht="24" customHeight="1">
      <c r="A62" s="279" t="s">
        <v>177</v>
      </c>
      <c r="B62" s="279"/>
      <c r="C62" s="279"/>
      <c r="D62" s="279"/>
      <c r="E62" s="279"/>
      <c r="F62" s="279"/>
      <c r="G62" s="279"/>
      <c r="H62" s="279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6" t="str">
        <f>C3</f>
        <v>ЦЕНТАР ГРАДА - УЛ. ТИХОМИРА МАТИЈЕВИЋА 4                       ОПШТИНСКА УПРАВА                   </v>
      </c>
      <c r="D63" s="276"/>
      <c r="E63" s="276"/>
      <c r="F63" s="276"/>
      <c r="G63" s="137" t="s">
        <v>67</v>
      </c>
      <c r="H63" s="251" t="str">
        <f>H3</f>
        <v>ЈАНУАР</v>
      </c>
      <c r="I63" s="139" t="str">
        <f>I3</f>
        <v>2022 ГОД.</v>
      </c>
      <c r="J63" s="140"/>
    </row>
    <row r="64" spans="1:10" ht="35.25" customHeight="1">
      <c r="A64" s="277" t="s">
        <v>108</v>
      </c>
      <c r="B64" s="277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7"/>
      <c r="B65" s="277"/>
      <c r="C65" s="143" t="s">
        <v>172</v>
      </c>
      <c r="D65" s="143" t="s">
        <v>170</v>
      </c>
      <c r="E65" s="143" t="s">
        <v>170</v>
      </c>
      <c r="F65" s="143" t="s">
        <v>175</v>
      </c>
      <c r="G65" s="143" t="s">
        <v>175</v>
      </c>
      <c r="H65" s="143" t="s">
        <v>173</v>
      </c>
      <c r="I65" s="143" t="s">
        <v>175</v>
      </c>
      <c r="J65" s="144"/>
    </row>
    <row r="66" spans="1:10" ht="24" customHeight="1">
      <c r="A66" s="278" t="s">
        <v>82</v>
      </c>
      <c r="B66" s="278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1.9</v>
      </c>
      <c r="D68" s="164">
        <f>TM!C19</f>
        <v>11.4</v>
      </c>
      <c r="E68" s="164">
        <f>TM!C20</f>
        <v>1.4</v>
      </c>
      <c r="F68" s="164">
        <f>TM!C10</f>
        <v>41.4</v>
      </c>
      <c r="G68" s="164">
        <f>TM!C9</f>
        <v>17</v>
      </c>
      <c r="H68" s="164">
        <f>TM!C25</f>
        <v>1.6</v>
      </c>
      <c r="I68" s="164">
        <f>TM!C11</f>
        <v>6.7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3" t="s">
        <v>64</v>
      </c>
      <c r="B86" s="273"/>
      <c r="C86" s="273"/>
      <c r="D86" s="273"/>
      <c r="E86" s="273"/>
      <c r="F86" s="273"/>
      <c r="G86" s="273"/>
      <c r="H86" s="273"/>
      <c r="I86" s="132"/>
      <c r="J86" s="133"/>
    </row>
    <row r="87" spans="1:10" ht="21" customHeight="1">
      <c r="A87" s="280" t="s">
        <v>178</v>
      </c>
      <c r="B87" s="280"/>
      <c r="C87" s="280"/>
      <c r="D87" s="280"/>
      <c r="E87" s="280"/>
      <c r="F87" s="280"/>
      <c r="G87" s="280"/>
      <c r="H87" s="280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6" t="str">
        <f>C3</f>
        <v>ЦЕНТАР ГРАДА - УЛ. ТИХОМИРА МАТИЈЕВИЋА 4                       ОПШТИНСКА УПРАВА                   </v>
      </c>
      <c r="D88" s="276"/>
      <c r="E88" s="276"/>
      <c r="F88" s="276"/>
      <c r="G88" s="137" t="s">
        <v>67</v>
      </c>
      <c r="H88" s="251" t="str">
        <f>H3</f>
        <v>ЈАНУАР</v>
      </c>
      <c r="I88" s="139" t="str">
        <f>I3</f>
        <v>2022 ГОД.</v>
      </c>
      <c r="J88" s="140"/>
    </row>
    <row r="89" spans="1:10" ht="34.5" customHeight="1">
      <c r="A89" s="277" t="s">
        <v>108</v>
      </c>
      <c r="B89" s="277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7"/>
      <c r="B90" s="277"/>
      <c r="C90" s="143" t="s">
        <v>170</v>
      </c>
      <c r="D90" s="143" t="s">
        <v>170</v>
      </c>
      <c r="E90" s="143" t="s">
        <v>174</v>
      </c>
      <c r="F90" s="143" t="s">
        <v>173</v>
      </c>
      <c r="G90" s="143" t="s">
        <v>173</v>
      </c>
      <c r="H90" s="143" t="s">
        <v>173</v>
      </c>
      <c r="I90" s="143" t="s">
        <v>173</v>
      </c>
      <c r="J90" s="144"/>
    </row>
    <row r="91" spans="1:10" ht="24" customHeight="1">
      <c r="A91" s="278" t="s">
        <v>82</v>
      </c>
      <c r="B91" s="278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10.3</v>
      </c>
      <c r="D93" s="164"/>
      <c r="E93" s="164">
        <f>TM!C24</f>
        <v>5.2</v>
      </c>
      <c r="F93" s="164">
        <f>TM!C21</f>
        <v>14.1</v>
      </c>
      <c r="G93" s="164">
        <f>TM!C23</f>
        <v>0.25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3" t="s">
        <v>64</v>
      </c>
      <c r="B111" s="273"/>
      <c r="C111" s="273"/>
      <c r="D111" s="273"/>
      <c r="E111" s="273"/>
      <c r="F111" s="273"/>
      <c r="G111" s="273"/>
      <c r="H111" s="273"/>
      <c r="I111" s="132"/>
      <c r="J111" s="183"/>
    </row>
    <row r="112" spans="1:9" ht="22.5" customHeight="1">
      <c r="A112" s="275" t="s">
        <v>188</v>
      </c>
      <c r="B112" s="275"/>
      <c r="C112" s="275"/>
      <c r="D112" s="275"/>
      <c r="E112" s="275"/>
      <c r="F112" s="275"/>
      <c r="G112" s="275"/>
      <c r="H112" s="280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6" t="str">
        <f>C3</f>
        <v>ЦЕНТАР ГРАДА - УЛ. ТИХОМИРА МАТИЈЕВИЋА 4                       ОПШТИНСКА УПРАВА                   </v>
      </c>
      <c r="D113" s="276"/>
      <c r="E113" s="276"/>
      <c r="F113" s="276"/>
      <c r="G113" s="137" t="s">
        <v>67</v>
      </c>
      <c r="H113" s="251" t="str">
        <f>H3</f>
        <v>ЈАНУАР</v>
      </c>
      <c r="I113" s="139" t="str">
        <f>I3</f>
        <v>2022 ГОД.</v>
      </c>
    </row>
    <row r="114" spans="1:9" ht="18" customHeight="1">
      <c r="A114" s="281" t="s">
        <v>108</v>
      </c>
      <c r="B114" s="281"/>
      <c r="C114" s="282" t="s">
        <v>133</v>
      </c>
      <c r="D114" s="282"/>
      <c r="E114" s="282"/>
      <c r="F114" s="282"/>
      <c r="G114" s="137"/>
      <c r="H114" s="138"/>
      <c r="I114" s="139"/>
    </row>
    <row r="115" spans="1:9" ht="20.25" customHeight="1">
      <c r="A115" s="281"/>
      <c r="B115" s="281"/>
      <c r="C115" s="189" t="s">
        <v>123</v>
      </c>
      <c r="D115" s="189" t="s">
        <v>129</v>
      </c>
      <c r="E115" s="189" t="s">
        <v>130</v>
      </c>
      <c r="F115" s="189" t="s">
        <v>134</v>
      </c>
      <c r="G115" s="141"/>
      <c r="H115" s="141"/>
      <c r="I115" s="141"/>
    </row>
    <row r="116" spans="1:9" ht="21" customHeight="1">
      <c r="A116" s="281"/>
      <c r="B116" s="281"/>
      <c r="C116" s="143" t="s">
        <v>135</v>
      </c>
      <c r="D116" s="143" t="s">
        <v>136</v>
      </c>
      <c r="E116" s="143" t="s">
        <v>135</v>
      </c>
      <c r="F116" s="143" t="s">
        <v>135</v>
      </c>
      <c r="G116" s="143"/>
      <c r="H116" s="143"/>
      <c r="I116" s="143"/>
    </row>
    <row r="117" spans="1:9" ht="18.75" customHeight="1">
      <c r="A117" s="278" t="s">
        <v>82</v>
      </c>
      <c r="B117" s="278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30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SO2!D2</f>
        <v>ФЕБРУАР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12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2.853571428571428</v>
      </c>
      <c r="C8" s="153">
        <f>Cadj!D37</f>
        <v>3</v>
      </c>
      <c r="D8" s="153"/>
      <c r="E8" s="153"/>
      <c r="F8" s="153">
        <f>NO2!D37</f>
        <v>38.5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2.95</v>
      </c>
      <c r="C9" s="153">
        <f>Cadj!D41</f>
        <v>3</v>
      </c>
      <c r="D9" s="153"/>
      <c r="E9" s="153"/>
      <c r="F9" s="153">
        <f>NO2!D41</f>
        <v>33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3.846</v>
      </c>
      <c r="C10" s="153">
        <f>Cadj!D40</f>
        <v>3</v>
      </c>
      <c r="D10" s="153"/>
      <c r="E10" s="153">
        <f>'SČ 10 '!E40</f>
        <v>95.8</v>
      </c>
      <c r="F10" s="153">
        <f>NO2!D40</f>
        <v>77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1.5</v>
      </c>
      <c r="C11" s="150">
        <f>Cadj!D39</f>
        <v>3</v>
      </c>
      <c r="D11" s="153">
        <f>'SČ 2_5'!D39</f>
        <v>0</v>
      </c>
      <c r="E11" s="153">
        <f>'SČ 10 '!E39</f>
        <v>17</v>
      </c>
      <c r="F11" s="150">
        <f>NO2!D39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3.9</v>
      </c>
      <c r="C12" s="150">
        <f>Cadj!D38</f>
        <v>3</v>
      </c>
      <c r="D12" s="153">
        <f>'SČ 2_5'!D38</f>
        <v>0</v>
      </c>
      <c r="E12" s="153">
        <f>'SČ 10 '!E38</f>
        <v>98</v>
      </c>
      <c r="F12" s="150">
        <f>NO2!D38</f>
        <v>77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3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18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23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>
        <v>24</v>
      </c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4" t="s">
        <v>176</v>
      </c>
      <c r="B33" s="274"/>
      <c r="C33" s="274"/>
      <c r="D33" s="274"/>
      <c r="E33" s="274"/>
      <c r="F33" s="274"/>
      <c r="G33" s="274"/>
      <c r="H33" s="274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ФЕБРУАР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143.5</v>
      </c>
      <c r="D39" s="164">
        <f>TM!D13</f>
        <v>6.93</v>
      </c>
      <c r="E39" s="164">
        <f>TM!D14</f>
        <v>32</v>
      </c>
      <c r="F39" s="164">
        <f>TM!D18</f>
        <v>6.1</v>
      </c>
      <c r="G39" s="164">
        <f>TM!D17</f>
        <v>3.7</v>
      </c>
      <c r="H39" s="164"/>
      <c r="I39" s="165">
        <f>TM!D15</f>
        <v>0.16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79" t="s">
        <v>177</v>
      </c>
      <c r="B58" s="279"/>
      <c r="C58" s="279"/>
      <c r="D58" s="279"/>
      <c r="E58" s="279"/>
      <c r="F58" s="279"/>
      <c r="G58" s="279"/>
      <c r="H58" s="279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ФЕБРУАР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2.1</v>
      </c>
      <c r="D64" s="164">
        <f>TM!D19</f>
        <v>6.6</v>
      </c>
      <c r="E64" s="164">
        <f>TM!D20</f>
        <v>1.7</v>
      </c>
      <c r="F64" s="164">
        <f>TM!D10</f>
        <v>40.9</v>
      </c>
      <c r="G64" s="164">
        <f>TM!D9</f>
        <v>102.6</v>
      </c>
      <c r="H64" s="164">
        <f>TM!D25</f>
        <v>0.05</v>
      </c>
      <c r="I64" s="164">
        <f>TM!D11</f>
        <v>90.3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80" t="s">
        <v>178</v>
      </c>
      <c r="B83" s="280"/>
      <c r="C83" s="280"/>
      <c r="D83" s="280"/>
      <c r="E83" s="280"/>
      <c r="F83" s="280"/>
      <c r="G83" s="280"/>
      <c r="H83" s="280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ФЕБРУАР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12.3</v>
      </c>
      <c r="D89" s="164"/>
      <c r="E89" s="164">
        <f>TM!D24</f>
        <v>4.4</v>
      </c>
      <c r="F89" s="164">
        <f>TM!D21</f>
        <v>0.625</v>
      </c>
      <c r="G89" s="164">
        <f>TM!D23</f>
        <v>0.25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24" customHeight="1">
      <c r="A108" s="275" t="s">
        <v>188</v>
      </c>
      <c r="B108" s="275"/>
      <c r="C108" s="275"/>
      <c r="D108" s="275"/>
      <c r="E108" s="275"/>
      <c r="F108" s="275"/>
      <c r="G108" s="275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ФЕБРУАР</v>
      </c>
      <c r="I109" s="139" t="str">
        <f>I3</f>
        <v>2022 ГОД.</v>
      </c>
    </row>
    <row r="110" spans="1:9" ht="18.7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1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0.25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1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12</v>
      </c>
      <c r="E114" s="162">
        <f>'SČ 10 '!E161</f>
        <v>12</v>
      </c>
      <c r="F114" s="162">
        <f>'SČ 10 '!E203</f>
        <v>12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184</v>
      </c>
      <c r="D118" s="165">
        <v>0.005</v>
      </c>
      <c r="E118" s="164">
        <f>'SČ 10 '!E165</f>
        <v>0.025</v>
      </c>
      <c r="F118" s="153" t="s">
        <v>185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1.9</v>
      </c>
      <c r="D119" s="165">
        <f>'SČ 10 '!E122</f>
        <v>0.009</v>
      </c>
      <c r="E119" s="164">
        <f>'SČ 10 '!E164</f>
        <v>4</v>
      </c>
      <c r="F119" s="164">
        <f>'SČ 10 '!E206</f>
        <v>23.5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1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133"/>
    </row>
    <row r="2" spans="1:10" ht="20.25" customHeight="1">
      <c r="A2" s="275" t="s">
        <v>65</v>
      </c>
      <c r="B2" s="275"/>
      <c r="C2" s="275"/>
      <c r="D2" s="275"/>
      <c r="E2" s="275"/>
      <c r="F2" s="275"/>
      <c r="G2" s="275"/>
      <c r="H2" s="275"/>
      <c r="I2" s="275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6" t="str">
        <f>Jan!C3</f>
        <v>ЦЕНТАР ГРАДА - УЛ. ТИХОМИРА МАТИЈЕВИЋА 4                       ОПШТИНСКА УПРАВА                   </v>
      </c>
      <c r="D3" s="276"/>
      <c r="E3" s="276"/>
      <c r="F3" s="276"/>
      <c r="G3" s="137" t="s">
        <v>67</v>
      </c>
      <c r="H3" s="138" t="str">
        <f>SO2!E2</f>
        <v>МАРТ</v>
      </c>
      <c r="I3" s="139" t="str">
        <f>Jan!I3</f>
        <v>2022 ГОД.</v>
      </c>
      <c r="J3" s="140"/>
    </row>
    <row r="4" spans="1:10" ht="46.5" customHeight="1">
      <c r="A4" s="277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7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28</v>
      </c>
      <c r="E7" s="150">
        <f>'SČ 10 '!F35</f>
        <v>2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2.161290322580645</v>
      </c>
      <c r="C8" s="153">
        <f>Cadj!E37</f>
        <v>9.03225806451613</v>
      </c>
      <c r="D8" s="153"/>
      <c r="E8" s="153"/>
      <c r="F8" s="153">
        <f>NO2!E37</f>
        <v>38.45161290322581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2.2</v>
      </c>
      <c r="C9" s="153">
        <f>Cadj!E41</f>
        <v>10</v>
      </c>
      <c r="D9" s="153"/>
      <c r="E9" s="153"/>
      <c r="F9" s="153">
        <f>NO2!E41</f>
        <v>37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3.04</v>
      </c>
      <c r="C10" s="153">
        <f>Cadj!E40</f>
        <v>18.4</v>
      </c>
      <c r="D10" s="153"/>
      <c r="E10" s="153">
        <f>'SČ 10 '!F40</f>
        <v>75.44</v>
      </c>
      <c r="F10" s="153">
        <f>NO2!E40</f>
        <v>65.19999999999999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1.3</v>
      </c>
      <c r="C11" s="150">
        <f>Cadj!E39</f>
        <v>3</v>
      </c>
      <c r="D11" s="153">
        <f>'SČ 2_5'!E39</f>
        <v>23</v>
      </c>
      <c r="E11" s="153">
        <f>'SČ 10 '!F39</f>
        <v>48</v>
      </c>
      <c r="F11" s="150">
        <f>NO2!E39</f>
        <v>18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3.1</v>
      </c>
      <c r="C12" s="150">
        <f>Cadj!E38</f>
        <v>19</v>
      </c>
      <c r="D12" s="153">
        <f>'SČ 2_5'!E38</f>
        <v>103</v>
      </c>
      <c r="E12" s="153">
        <f>'SČ 10 '!F38</f>
        <v>76</v>
      </c>
      <c r="F12" s="150">
        <f>NO2!E38</f>
        <v>67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1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2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3" t="s">
        <v>64</v>
      </c>
      <c r="B32" s="273"/>
      <c r="C32" s="273"/>
      <c r="D32" s="273"/>
      <c r="E32" s="273"/>
      <c r="F32" s="273"/>
      <c r="G32" s="273"/>
      <c r="H32" s="273"/>
      <c r="I32" s="132"/>
      <c r="J32" s="133"/>
    </row>
    <row r="33" spans="1:10" ht="19.5" customHeight="1">
      <c r="A33" s="275" t="s">
        <v>142</v>
      </c>
      <c r="B33" s="275"/>
      <c r="C33" s="275"/>
      <c r="D33" s="275"/>
      <c r="E33" s="275"/>
      <c r="F33" s="275"/>
      <c r="G33" s="275"/>
      <c r="H33" s="280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6" t="str">
        <f>C3</f>
        <v>ЦЕНТАР ГРАДА - УЛ. ТИХОМИРА МАТИЈЕВИЋА 4                       ОПШТИНСКА УПРАВА                   </v>
      </c>
      <c r="D34" s="276"/>
      <c r="E34" s="276"/>
      <c r="F34" s="276"/>
      <c r="G34" s="137" t="s">
        <v>67</v>
      </c>
      <c r="H34" s="251" t="str">
        <f>H3</f>
        <v>МАРТ</v>
      </c>
      <c r="I34" s="139" t="str">
        <f>I3</f>
        <v>2022 ГОД.</v>
      </c>
      <c r="J34" s="140"/>
    </row>
    <row r="35" spans="1:10" ht="48.75" customHeight="1">
      <c r="A35" s="277" t="s">
        <v>108</v>
      </c>
      <c r="B35" s="277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7"/>
      <c r="B36" s="277"/>
      <c r="C36" s="143" t="s">
        <v>170</v>
      </c>
      <c r="D36" s="143"/>
      <c r="E36" s="143" t="s">
        <v>116</v>
      </c>
      <c r="F36" s="143" t="s">
        <v>175</v>
      </c>
      <c r="G36" s="143" t="s">
        <v>175</v>
      </c>
      <c r="H36" s="143" t="s">
        <v>171</v>
      </c>
      <c r="I36" s="143" t="s">
        <v>171</v>
      </c>
      <c r="J36" s="144"/>
    </row>
    <row r="37" spans="1:10" ht="21" customHeight="1">
      <c r="A37" s="278" t="s">
        <v>82</v>
      </c>
      <c r="B37" s="27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107</v>
      </c>
      <c r="D39" s="164">
        <f>TM!E13</f>
        <v>7.13</v>
      </c>
      <c r="E39" s="164">
        <f>TM!E14</f>
        <v>52</v>
      </c>
      <c r="F39" s="164">
        <f>TM!E18</f>
        <v>4.2</v>
      </c>
      <c r="G39" s="164">
        <f>TM!E17</f>
        <v>3.9</v>
      </c>
      <c r="H39" s="164"/>
      <c r="I39" s="165">
        <f>TM!E15</f>
        <v>0.07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3" t="s">
        <v>64</v>
      </c>
      <c r="B57" s="273"/>
      <c r="C57" s="273"/>
      <c r="D57" s="273"/>
      <c r="E57" s="273"/>
      <c r="F57" s="273"/>
      <c r="G57" s="273"/>
      <c r="H57" s="273"/>
      <c r="I57" s="132"/>
      <c r="J57" s="133"/>
    </row>
    <row r="58" spans="1:10" ht="24" customHeight="1">
      <c r="A58" s="280" t="s">
        <v>143</v>
      </c>
      <c r="B58" s="283"/>
      <c r="C58" s="283"/>
      <c r="D58" s="283"/>
      <c r="E58" s="283"/>
      <c r="F58" s="283"/>
      <c r="G58" s="283"/>
      <c r="H58" s="283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6" t="str">
        <f>C3</f>
        <v>ЦЕНТАР ГРАДА - УЛ. ТИХОМИРА МАТИЈЕВИЋА 4                       ОПШТИНСКА УПРАВА                   </v>
      </c>
      <c r="D59" s="276"/>
      <c r="E59" s="276"/>
      <c r="F59" s="276"/>
      <c r="G59" s="137" t="s">
        <v>67</v>
      </c>
      <c r="H59" s="251" t="str">
        <f>H3</f>
        <v>МАРТ</v>
      </c>
      <c r="I59" s="139" t="str">
        <f>I3</f>
        <v>2022 ГОД.</v>
      </c>
      <c r="J59" s="140"/>
    </row>
    <row r="60" spans="1:10" ht="35.25" customHeight="1">
      <c r="A60" s="277" t="s">
        <v>108</v>
      </c>
      <c r="B60" s="277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7"/>
      <c r="B61" s="277"/>
      <c r="C61" s="143" t="s">
        <v>172</v>
      </c>
      <c r="D61" s="143" t="s">
        <v>170</v>
      </c>
      <c r="E61" s="143" t="s">
        <v>170</v>
      </c>
      <c r="F61" s="143" t="s">
        <v>175</v>
      </c>
      <c r="G61" s="143" t="s">
        <v>175</v>
      </c>
      <c r="H61" s="143" t="s">
        <v>173</v>
      </c>
      <c r="I61" s="143" t="s">
        <v>175</v>
      </c>
      <c r="J61" s="144"/>
    </row>
    <row r="62" spans="1:10" ht="24" customHeight="1">
      <c r="A62" s="278" t="s">
        <v>82</v>
      </c>
      <c r="B62" s="27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</v>
      </c>
      <c r="D64" s="164">
        <f>TM!E19</f>
        <v>6.9</v>
      </c>
      <c r="E64" s="164">
        <f>TM!E20</f>
        <v>0.9</v>
      </c>
      <c r="F64" s="164">
        <f>TM!E10</f>
        <v>38.7</v>
      </c>
      <c r="G64" s="164">
        <f>TM!E9</f>
        <v>68.3</v>
      </c>
      <c r="H64" s="164">
        <f>TM!E25</f>
        <v>1.2</v>
      </c>
      <c r="I64" s="164">
        <f>TM!E11</f>
        <v>52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3" t="s">
        <v>64</v>
      </c>
      <c r="B82" s="273"/>
      <c r="C82" s="273"/>
      <c r="D82" s="273"/>
      <c r="E82" s="273"/>
      <c r="F82" s="273"/>
      <c r="G82" s="273"/>
      <c r="H82" s="273"/>
      <c r="I82" s="132"/>
      <c r="J82" s="133"/>
    </row>
    <row r="83" spans="1:10" ht="21" customHeight="1">
      <c r="A83" s="275" t="s">
        <v>125</v>
      </c>
      <c r="B83" s="275"/>
      <c r="C83" s="275"/>
      <c r="D83" s="275"/>
      <c r="E83" s="275"/>
      <c r="F83" s="275"/>
      <c r="G83" s="275"/>
      <c r="H83" s="280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6" t="str">
        <f>C3</f>
        <v>ЦЕНТАР ГРАДА - УЛ. ТИХОМИРА МАТИЈЕВИЋА 4                       ОПШТИНСКА УПРАВА                   </v>
      </c>
      <c r="D84" s="276"/>
      <c r="E84" s="276"/>
      <c r="F84" s="276"/>
      <c r="G84" s="137" t="s">
        <v>67</v>
      </c>
      <c r="H84" s="251" t="str">
        <f>H3</f>
        <v>МАРТ</v>
      </c>
      <c r="I84" s="139" t="str">
        <f>I3</f>
        <v>2022 ГОД.</v>
      </c>
      <c r="J84" s="140"/>
    </row>
    <row r="85" spans="1:10" ht="34.5" customHeight="1">
      <c r="A85" s="277" t="s">
        <v>108</v>
      </c>
      <c r="B85" s="277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7"/>
      <c r="B86" s="277"/>
      <c r="C86" s="143" t="s">
        <v>170</v>
      </c>
      <c r="D86" s="143" t="s">
        <v>170</v>
      </c>
      <c r="E86" s="143" t="s">
        <v>174</v>
      </c>
      <c r="F86" s="143" t="s">
        <v>173</v>
      </c>
      <c r="G86" s="143" t="s">
        <v>173</v>
      </c>
      <c r="H86" s="143" t="s">
        <v>173</v>
      </c>
      <c r="I86" s="143" t="s">
        <v>173</v>
      </c>
      <c r="J86" s="144"/>
    </row>
    <row r="87" spans="1:10" ht="24" customHeight="1">
      <c r="A87" s="278" t="s">
        <v>82</v>
      </c>
      <c r="B87" s="27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16.1</v>
      </c>
      <c r="D89" s="164"/>
      <c r="E89" s="164">
        <f>TM!E24</f>
        <v>0.25</v>
      </c>
      <c r="F89" s="164">
        <f>TM!E21</f>
        <v>0.625</v>
      </c>
      <c r="G89" s="164">
        <f>TM!E23</f>
        <v>0.25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3" t="s">
        <v>64</v>
      </c>
      <c r="B107" s="273"/>
      <c r="C107" s="273"/>
      <c r="D107" s="273"/>
      <c r="E107" s="273"/>
      <c r="F107" s="273"/>
      <c r="G107" s="273"/>
      <c r="H107" s="273"/>
      <c r="I107" s="132"/>
      <c r="J107" s="183"/>
    </row>
    <row r="108" spans="1:9" ht="23.25" customHeight="1">
      <c r="A108" s="280" t="s">
        <v>187</v>
      </c>
      <c r="B108" s="284"/>
      <c r="C108" s="284"/>
      <c r="D108" s="284"/>
      <c r="E108" s="284"/>
      <c r="F108" s="284"/>
      <c r="G108" s="284"/>
      <c r="H108" s="28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6" t="str">
        <f>C3</f>
        <v>ЦЕНТАР ГРАДА - УЛ. ТИХОМИРА МАТИЈЕВИЋА 4                       ОПШТИНСКА УПРАВА                   </v>
      </c>
      <c r="D109" s="276"/>
      <c r="E109" s="276"/>
      <c r="F109" s="276"/>
      <c r="G109" s="137" t="s">
        <v>67</v>
      </c>
      <c r="H109" s="251" t="str">
        <f>H3</f>
        <v>МАРТ</v>
      </c>
      <c r="I109" s="139" t="str">
        <f>I3</f>
        <v>2022 ГОД.</v>
      </c>
    </row>
    <row r="110" spans="1:9" ht="23.25" customHeight="1">
      <c r="A110" s="281" t="s">
        <v>108</v>
      </c>
      <c r="B110" s="281"/>
      <c r="C110" s="282" t="s">
        <v>133</v>
      </c>
      <c r="D110" s="282"/>
      <c r="E110" s="282"/>
      <c r="F110" s="282"/>
      <c r="G110" s="137"/>
      <c r="H110" s="138"/>
      <c r="I110" s="139"/>
    </row>
    <row r="111" spans="1:9" ht="21" customHeight="1">
      <c r="A111" s="281"/>
      <c r="B111" s="281"/>
      <c r="C111" s="189" t="s">
        <v>123</v>
      </c>
      <c r="D111" s="189" t="s">
        <v>129</v>
      </c>
      <c r="E111" s="189" t="s">
        <v>130</v>
      </c>
      <c r="F111" s="189" t="s">
        <v>134</v>
      </c>
      <c r="G111" s="141"/>
      <c r="H111" s="141"/>
      <c r="I111" s="141"/>
    </row>
    <row r="112" spans="1:9" ht="21" customHeight="1">
      <c r="A112" s="281"/>
      <c r="B112" s="281"/>
      <c r="C112" s="143" t="s">
        <v>135</v>
      </c>
      <c r="D112" s="143" t="s">
        <v>136</v>
      </c>
      <c r="E112" s="143" t="s">
        <v>135</v>
      </c>
      <c r="F112" s="143" t="s">
        <v>135</v>
      </c>
      <c r="G112" s="143"/>
      <c r="H112" s="143"/>
      <c r="I112" s="143"/>
    </row>
    <row r="113" spans="1:9" ht="20.25" customHeight="1">
      <c r="A113" s="278" t="s">
        <v>82</v>
      </c>
      <c r="B113" s="27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2</v>
      </c>
      <c r="D114" s="162">
        <f>'SČ 10 '!F119</f>
        <v>2</v>
      </c>
      <c r="E114" s="162">
        <f>'SČ 10 '!F161</f>
        <v>2</v>
      </c>
      <c r="F114" s="162">
        <f>'SČ 10 '!F203</f>
        <v>2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0.2</v>
      </c>
      <c r="D118" s="165">
        <f>'SČ 10 '!F123</f>
        <v>0.005</v>
      </c>
      <c r="E118" s="164">
        <f>'SČ 10 '!F165</f>
        <v>0.3</v>
      </c>
      <c r="F118" s="164">
        <f>'SČ 10 '!F207</f>
        <v>1.7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0.2</v>
      </c>
      <c r="D119" s="165">
        <f>'SČ 10 '!F122</f>
        <v>0.007</v>
      </c>
      <c r="E119" s="164">
        <f>'SČ 10 '!F164</f>
        <v>0.3</v>
      </c>
      <c r="F119" s="164">
        <f>'SČ 10 '!F206</f>
        <v>1.8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higijena07</cp:lastModifiedBy>
  <cp:lastPrinted>2022-10-18T05:54:41Z</cp:lastPrinted>
  <dcterms:modified xsi:type="dcterms:W3CDTF">2022-11-10T12:44:31Z</dcterms:modified>
  <cp:category/>
  <cp:version/>
  <cp:contentType/>
  <cp:contentStatus/>
</cp:coreProperties>
</file>