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13"/>
  </bookViews>
  <sheets>
    <sheet name="Cadj" sheetId="1" r:id="rId1"/>
    <sheet name="SO2" sheetId="2" r:id="rId2"/>
    <sheet name="NO2" sheetId="3" r:id="rId3"/>
    <sheet name="SČ 2_5" sheetId="4" r:id="rId4"/>
    <sheet name="SČ 10 " sheetId="5" r:id="rId5"/>
    <sheet name="TM" sheetId="6" r:id="rId6"/>
    <sheet name="Jan" sheetId="7" r:id="rId7"/>
    <sheet name="Feb" sheetId="8" r:id="rId8"/>
    <sheet name="Mart" sheetId="9" r:id="rId9"/>
    <sheet name="Apr" sheetId="10" r:id="rId10"/>
    <sheet name="Maj" sheetId="11" r:id="rId11"/>
    <sheet name="Jun" sheetId="12" r:id="rId12"/>
    <sheet name="Jul" sheetId="13" r:id="rId13"/>
    <sheet name="Avg" sheetId="14" r:id="rId14"/>
    <sheet name="Sep" sheetId="15" r:id="rId15"/>
    <sheet name="Okt" sheetId="16" r:id="rId16"/>
    <sheet name="Nov" sheetId="17" r:id="rId17"/>
    <sheet name="Dec" sheetId="18" r:id="rId18"/>
    <sheet name="Godisnji" sheetId="19" r:id="rId19"/>
  </sheets>
  <externalReferences>
    <externalReference r:id="rId22"/>
  </externalReferences>
  <definedNames>
    <definedName name="_xlnm.Print_Area">'Apr'!$A$1:$I$131</definedName>
    <definedName name="_xlnm.Print_Area_1">'Avg'!$A$1:$I$131</definedName>
    <definedName name="_xlnm.Print_Area_10">'Mart'!$A$1:$I$131</definedName>
    <definedName name="_xlnm.Print_Area_11">'NO2'!$A$1:$O$41</definedName>
    <definedName name="_xlnm.Print_Area_12">'Nov'!$A$1:$I$131</definedName>
    <definedName name="_xlnm.Print_Area_13">'Okt'!$A$1:$I$134</definedName>
    <definedName name="_xlnm.Print_Area_14">'SČ 10 '!$A$1:$P$209</definedName>
    <definedName name="_xlnm.Print_Area_15">'SČ 2_5'!$A$1:$O$41</definedName>
    <definedName name="_xlnm.Print_Area_16">'Sep'!$A$1:$I$131</definedName>
    <definedName name="_xlnm.Print_Area_17">'SO2'!$A$1:$O$42</definedName>
    <definedName name="_xlnm.Print_Area_2">'Cadj'!$A$1:$O$42</definedName>
    <definedName name="_xlnm.Print_Area_3">'Dec'!$A$1:$I$131</definedName>
    <definedName name="_xlnm.Print_Area_4">'Feb'!$A$1:$I$131</definedName>
    <definedName name="_xlnm.Print_Area_5">'Godisnji'!$A$1:$I$131</definedName>
    <definedName name="_xlnm.Print_Area_6">'Jan'!$A$1:$I$139</definedName>
    <definedName name="_xlnm.Print_Area_7">'Jul'!$A$1:$I$131</definedName>
    <definedName name="_xlnm.Print_Area_8">'Jun'!$A$1:$I$131</definedName>
    <definedName name="_xlnm.Print_Area_9">'Maj'!$A$1:$I$135</definedName>
    <definedName name="BrMer">"#REF!"</definedName>
    <definedName name="Excel_BuiltIn_Print_Area_11_1">"#REF!"</definedName>
    <definedName name="GVI">"#REF!"</definedName>
    <definedName name="_xlnm.Print_Area" localSheetId="9">'Apr'!$A$1:$I$131</definedName>
    <definedName name="_xlnm.Print_Area" localSheetId="13">'Avg'!$A$1:$I$131</definedName>
    <definedName name="_xlnm.Print_Area" localSheetId="0">'Cadj'!$A$1:$O$42</definedName>
    <definedName name="_xlnm.Print_Area" localSheetId="17">'Dec'!$A$1:$I$131</definedName>
    <definedName name="_xlnm.Print_Area" localSheetId="7">'Feb'!$A$1:$I$131</definedName>
    <definedName name="_xlnm.Print_Area" localSheetId="18">'Godisnji'!$A$1:$I$131</definedName>
    <definedName name="_xlnm.Print_Area" localSheetId="6">'Jan'!$A$1:$I$139</definedName>
    <definedName name="_xlnm.Print_Area" localSheetId="12">'Jul'!$A$1:$I$131</definedName>
    <definedName name="_xlnm.Print_Area" localSheetId="11">'Jun'!$A$1:$I$131</definedName>
    <definedName name="_xlnm.Print_Area" localSheetId="10">'Maj'!$A$1:$I$131</definedName>
    <definedName name="_xlnm.Print_Area" localSheetId="8">'Mart'!$A$1:$I$131</definedName>
    <definedName name="_xlnm.Print_Area" localSheetId="2">'NO2'!$A$1:$O$41</definedName>
    <definedName name="_xlnm.Print_Area" localSheetId="16">'Nov'!$A$1:$I$131</definedName>
    <definedName name="_xlnm.Print_Area" localSheetId="15">'Okt'!$A$1:$I$134</definedName>
    <definedName name="_xlnm.Print_Area" localSheetId="4">'SČ 10 '!$A$1:$P$209</definedName>
    <definedName name="_xlnm.Print_Area" localSheetId="3">'SČ 2_5'!$A$1:$O$41</definedName>
    <definedName name="_xlnm.Print_Area" localSheetId="14">'Sep'!$A$1:$I$131</definedName>
    <definedName name="_xlnm.Print_Area" localSheetId="1">'SO2'!$A$1:$O$42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<sst xmlns="http://schemas.openxmlformats.org/spreadsheetml/2006/main" count="2194" uniqueCount="194">
  <si>
    <t>GODINA:</t>
  </si>
  <si>
    <t>MATERIJA:</t>
  </si>
  <si>
    <t>ČAĐ</t>
  </si>
  <si>
    <t>JEDINICA MERE:</t>
  </si>
  <si>
    <t>ug / m3</t>
  </si>
  <si>
    <t>LOKACIJA:</t>
  </si>
  <si>
    <t>DAN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</si>
  <si>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</si>
  <si>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</si>
  <si>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</si>
  <si>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</si>
  <si>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</si>
  <si>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</si>
  <si>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</si>
  <si>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</si>
  <si>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</si>
  <si>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</si>
  <si>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</si>
  <si>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</si>
  <si>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/</t>
  </si>
  <si>
    <t xml:space="preserve">srednje god. vrednosti                       </t>
  </si>
  <si>
    <t>Broj merenja:</t>
  </si>
  <si>
    <t>Broj dana &gt;GVI:</t>
  </si>
  <si>
    <t>Srednja mes.vrednost:</t>
  </si>
  <si>
    <t>Max.vrednost:</t>
  </si>
  <si>
    <t>Min.vrednost</t>
  </si>
  <si>
    <t>Cq:</t>
  </si>
  <si>
    <t>Medijana:</t>
  </si>
  <si>
    <r>
      <t>SO</t>
    </r>
    <r>
      <rPr>
        <vertAlign val="subscript"/>
        <sz val="10"/>
        <rFont val="Arial"/>
        <family val="2"/>
      </rPr>
      <t>2</t>
    </r>
  </si>
  <si>
    <r>
      <t>NO</t>
    </r>
    <r>
      <rPr>
        <vertAlign val="subscript"/>
        <sz val="10"/>
        <rFont val="Arial"/>
        <family val="2"/>
      </rPr>
      <t>2</t>
    </r>
  </si>
  <si>
    <t>suspendovane čestice PM 2,5</t>
  </si>
  <si>
    <t>suspendovane čestice PM 10</t>
  </si>
  <si>
    <t>Arsen</t>
  </si>
  <si>
    <t>Olovo</t>
  </si>
  <si>
    <t>Kadmijum</t>
  </si>
  <si>
    <t>Nikal</t>
  </si>
  <si>
    <t>E   V   I   D   E   N   C   I   O   N   A                     T   A   B   E   L   A</t>
  </si>
  <si>
    <t>TALOŽNE MATERIJE</t>
  </si>
  <si>
    <t>JED. MERE:</t>
  </si>
  <si>
    <t>mg/m2/dan</t>
  </si>
  <si>
    <t>GVI</t>
  </si>
  <si>
    <t>UKUPNO</t>
  </si>
  <si>
    <t>SREDNJA GODIŠNJA</t>
  </si>
  <si>
    <t>BROJ MERENJA</t>
  </si>
  <si>
    <t>Mesečna</t>
  </si>
  <si>
    <t>Uk. taložne materije</t>
  </si>
  <si>
    <t>Uk. nerastvorne materije</t>
  </si>
  <si>
    <t>Uk. rastvorne materije</t>
  </si>
  <si>
    <t>Sagorljivi deo</t>
  </si>
  <si>
    <t>Pepeo</t>
  </si>
  <si>
    <t>pH</t>
  </si>
  <si>
    <t>Elektrolit. provodljivost</t>
  </si>
  <si>
    <t>Nitrit</t>
  </si>
  <si>
    <t>Nitrat</t>
  </si>
  <si>
    <t>Hlorid</t>
  </si>
  <si>
    <t>Sulfat</t>
  </si>
  <si>
    <t>Kalcijum</t>
  </si>
  <si>
    <t>Magnezijum</t>
  </si>
  <si>
    <t>Cink</t>
  </si>
  <si>
    <t>Nikl</t>
  </si>
  <si>
    <t>Živa</t>
  </si>
  <si>
    <t>UK. BROJ MERENJA</t>
  </si>
  <si>
    <t>UK. BROJ PARAMETARA</t>
  </si>
  <si>
    <t>Broj merenja &gt;GVI:</t>
  </si>
  <si>
    <t>МЕСЕЧНИ ИЗВЕШТАЈ О КОНТРОЛИ КВАЛИТЕТА ВАЗДУХА</t>
  </si>
  <si>
    <t>Табела  1: ОСНОВНЕ ЗАГАЂУЈУЋЕ МАТЕРИЈЕ</t>
  </si>
  <si>
    <t>ЛОКАЦИЈА:</t>
  </si>
  <si>
    <t>МЕСЕЦ:</t>
  </si>
  <si>
    <t>ЈАНУАР</t>
  </si>
  <si>
    <t>СТАТИСТИКА / ПАРАМЕТРИ</t>
  </si>
  <si>
    <t>SO2</t>
  </si>
  <si>
    <t>Чађ</t>
  </si>
  <si>
    <t>Суспенд.   честице             ПМ 2,5</t>
  </si>
  <si>
    <t>Суспенд.   честице             ПМ 10</t>
  </si>
  <si>
    <t>Азотдиоксид/24</t>
  </si>
  <si>
    <t>Азотдиоксид/8</t>
  </si>
  <si>
    <t>Приземни  озон</t>
  </si>
  <si>
    <t>CO</t>
  </si>
  <si>
    <t xml:space="preserve">mikro g/m3 </t>
  </si>
  <si>
    <t>mikro g/m3</t>
  </si>
  <si>
    <t xml:space="preserve">  mikro g/m3</t>
  </si>
  <si>
    <t>mg/m3</t>
  </si>
  <si>
    <t>ГРАНИЧНА ВРЕДНОСТ</t>
  </si>
  <si>
    <t>Број  мерења</t>
  </si>
  <si>
    <t>Средња  мес. вредност</t>
  </si>
  <si>
    <t>Медијана ( Ц50 )</t>
  </si>
  <si>
    <t>Фреквенца високих конц. (Ц98)</t>
  </si>
  <si>
    <t>Мин. вредност</t>
  </si>
  <si>
    <t>Макс. вредност</t>
  </si>
  <si>
    <t>Број дана  &gt; гранична вредност / датум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</si>
  <si>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</si>
  <si>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</si>
  <si>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</si>
  <si>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</si>
  <si>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</si>
  <si>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</si>
  <si>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</si>
  <si>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</si>
  <si>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</si>
  <si>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</si>
  <si>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</si>
  <si>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</si>
  <si>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</si>
  <si>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</si>
  <si>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</si>
  <si>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</si>
  <si>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</si>
  <si>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Табела 3: АНАЛИЗА ТАЛОЖНИХ МАТЕРИЈА                                                                                                                        Лист  1</t>
  </si>
  <si>
    <t>СТАТИСТИКА  / ПАРАМЕТРИ</t>
  </si>
  <si>
    <t>Укупне таложне материје</t>
  </si>
  <si>
    <t>pH вредност</t>
  </si>
  <si>
    <t xml:space="preserve">  Спец. ел . провод.</t>
  </si>
  <si>
    <t>Сулфати</t>
  </si>
  <si>
    <t>Хлориди</t>
  </si>
  <si>
    <t>Амонијум јон</t>
  </si>
  <si>
    <t>Нитрити</t>
  </si>
  <si>
    <t>mikro S/cm</t>
  </si>
  <si>
    <t>Табела 3: АНАЛИЗА ТАЛОЖНИХ МАТЕРИЈА                                                                                                                      Лист  2</t>
  </si>
  <si>
    <t>Нитрати</t>
  </si>
  <si>
    <t>Калцијум</t>
  </si>
  <si>
    <t>Магнезијум</t>
  </si>
  <si>
    <t>Растворне материје</t>
  </si>
  <si>
    <t>Нерастворне материје</t>
  </si>
  <si>
    <t>Арсен</t>
  </si>
  <si>
    <t>Сагорљиви део</t>
  </si>
  <si>
    <t>Табела 3: АНАЛИЗА ТАЛОЖНИХ МАТЕРИЈА                                                                                                                        Лист  3</t>
  </si>
  <si>
    <t>Садржај пепела</t>
  </si>
  <si>
    <t>Калијум</t>
  </si>
  <si>
    <t>Никл</t>
  </si>
  <si>
    <t>Олово</t>
  </si>
  <si>
    <t>Кадмијум</t>
  </si>
  <si>
    <t>Жива</t>
  </si>
  <si>
    <t>Цинк</t>
  </si>
  <si>
    <t>Табела 4: АНАЛИЗА ТАЛОЖНИХ МАТЕРИЈА                                                                                                                        Лист  4</t>
  </si>
  <si>
    <t>Суспендоване  честице  ПМ 10</t>
  </si>
  <si>
    <t>Никал</t>
  </si>
  <si>
    <r>
      <t>ng/m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</si>
  <si>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r>
      <t>μg/m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/dan</t>
    </r>
  </si>
  <si>
    <t>ФЕБРУАР</t>
  </si>
  <si>
    <t>Лист  1</t>
  </si>
  <si>
    <t>Лист  2</t>
  </si>
  <si>
    <t>Лист  3</t>
  </si>
  <si>
    <t>Табела 4: АНАЛИЗА ТАЛОЖНИХ МАТЕРИЈА                                                                                                                          Лист  4</t>
  </si>
  <si>
    <t>МАРТ</t>
  </si>
  <si>
    <t>Табела 3: АНАЛИЗА ТАЛОЖНИХ МАТЕРИЈА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</si>
  <si>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Лист  2</t>
  </si>
  <si>
    <t>АПРИЛ</t>
  </si>
  <si>
    <t>Табела 3: АНАЛИЗА ТАЛОЖНИХ МАТЕРИЈА                                                                                                                         Лист  3</t>
  </si>
  <si>
    <t>МАЈ</t>
  </si>
  <si>
    <t>Табела 3: АНАЛИЗА ТАЛОЖНИХ МАТЕРИЈА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</si>
  <si>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Лист  4</t>
  </si>
  <si>
    <t>ЈУН</t>
  </si>
  <si>
    <t>Табела 3: АНАЛИЗА ТАЛОЖНИХ МАТЕРИЈА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</si>
  <si>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Лист  3</t>
  </si>
  <si>
    <t>ЈУЛ</t>
  </si>
  <si>
    <t>Табела 3: АНАЛИЗА ТАЛОЖНИХ МАТЕРИЈА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</si>
  <si>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3</t>
  </si>
  <si>
    <t>АВГУСТ</t>
  </si>
  <si>
    <t>Табела 3: АНАЛИЗА ТАЛОЖНИХ МАТЕРИЈА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</si>
  <si>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Лист  4</t>
  </si>
  <si>
    <t>СЕПТЕМБАР</t>
  </si>
  <si>
    <t>Табела 3: АНАЛИЗА ТАЛОЖНИХ МАТЕРИЈА                                                                                                                          Лист  1</t>
  </si>
  <si>
    <t>ОКТОБАР</t>
  </si>
  <si>
    <t>Табела 3: АНАЛИЗА ТАЛОЖНИХ МАТЕРИЈА                                                                                                                          Лист  2</t>
  </si>
  <si>
    <t>Табела 3: АНАЛИЗА ТАЛОЖНИХ МАТЕРИЈА                                                                                                                       Лист  3</t>
  </si>
  <si>
    <t>Табела 4: АНАЛИЗА ТАЛОЖНИХ МАТЕРИЈА                                                                                                                         Лист  4</t>
  </si>
  <si>
    <t>НОВЕМБАР</t>
  </si>
  <si>
    <t>Табела 3: АНАЛИЗА ТАЛОЖНИХ МАТЕРИЈА                                                                                                                     Лист  3</t>
  </si>
  <si>
    <t>ДЕЦЕМБАР</t>
  </si>
  <si>
    <t>Табела 4: АНАЛИЗА ТАЛОЖНИХ МАТЕРИЈА                                                                                                                      Лист  4</t>
  </si>
  <si>
    <t>ГОДИШЊИ ИЗВЕШТАЈ О КОНТРОЛИ КВАЛИТЕТА ВАЗДУХА</t>
  </si>
  <si>
    <t>ГОДИНА:</t>
  </si>
  <si>
    <t>Средња  год. вредност</t>
  </si>
  <si>
    <t>Број дана  &gt; гранична вредност     / датум</t>
  </si>
  <si>
    <t>Табела 3: АНАЛИЗА ТАЛОЖНИХ МАТЕРИЈА                                                                                                                            Лист  1</t>
  </si>
  <si>
    <t>Табела 3: АНАЛИЗА ТАЛОЖНИХ МАТЕРИЈА                                                                                                                           Лист  2</t>
  </si>
  <si>
    <t>Табела 4: АНАЛИЗА ТАЛОЖНИХ МАТЕРИЈА                                                                                                                           Лист  4</t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</si>
  <si>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</si>
  <si>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</si>
  <si>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mgN/m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</si>
  <si>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</si>
  <si>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r>
      <t>mikro 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/dan</t>
    </r>
  </si>
  <si>
    <r>
      <t>mg/m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/dan</t>
    </r>
  </si>
  <si>
    <t xml:space="preserve">Табела 3: АНАЛИЗА ТАЛОЖНИХ МАТЕРИЈА                                                                                                                        Лист  1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</si>
  <si>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Лист  2                                                          </t>
  </si>
  <si>
    <t xml:space="preserve">Табела 3: АНАЛИЗА ТАЛОЖНИХ МАТЕРИЈА                                                                                                                        Лист  3                                    </t>
  </si>
  <si>
    <t>18.</t>
  </si>
  <si>
    <t>19.</t>
  </si>
  <si>
    <t>20.</t>
  </si>
  <si>
    <t>21.</t>
  </si>
  <si>
    <r>
      <t>МЕСТО</t>
    </r>
    <r>
      <rPr>
        <sz val="11"/>
        <rFont val="Arial"/>
        <family val="2"/>
      </rPr>
      <t xml:space="preserve"> – ГОРЊИ МИЛАНОВАЦ  </t>
    </r>
  </si>
  <si>
    <r>
      <rPr>
        <sz val="12"/>
        <rFont val="Arial"/>
        <family val="2"/>
      </rPr>
      <t>&lt;</t>
    </r>
    <r>
      <rPr>
        <sz val="12"/>
        <rFont val="Arial"/>
        <family val="2"/>
      </rPr>
      <t>0,4</t>
    </r>
  </si>
  <si>
    <r>
      <t>&lt;</t>
    </r>
    <r>
      <rPr>
        <sz val="12"/>
        <rFont val="Arial"/>
        <family val="2"/>
      </rPr>
      <t>0,9</t>
    </r>
  </si>
  <si>
    <t>2023 ГОД.</t>
  </si>
</sst>
</file>

<file path=xl/styles.xml><?xml version="1.0" encoding="utf-8"?>
<styleSheet xmlns="http://schemas.openxmlformats.org/spreadsheetml/2006/main">
  <numFmts count="2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0.0"/>
    <numFmt numFmtId="181" formatCode="0.000"/>
    <numFmt numFmtId="182" formatCode="0.0000"/>
  </numFmts>
  <fonts count="50"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8"/>
      <name val="Bookman Old Style"/>
      <family val="1"/>
    </font>
    <font>
      <u val="single"/>
      <sz val="9.3"/>
      <color indexed="12"/>
      <name val="Arial"/>
      <family val="2"/>
    </font>
    <font>
      <u val="single"/>
      <sz val="9.3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0" xfId="46">
      <alignment/>
      <protection/>
    </xf>
    <xf numFmtId="0" fontId="1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0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3" fillId="0" borderId="0" xfId="46" applyFont="1">
      <alignment/>
      <protection/>
    </xf>
    <xf numFmtId="0" fontId="4" fillId="0" borderId="0" xfId="46" applyFont="1" applyBorder="1" applyAlignment="1">
      <alignment wrapText="1"/>
      <protection/>
    </xf>
    <xf numFmtId="0" fontId="4" fillId="0" borderId="0" xfId="46" applyFont="1" applyBorder="1" applyAlignment="1">
      <alignment horizontal="left" vertical="center" wrapText="1"/>
      <protection/>
    </xf>
    <xf numFmtId="0" fontId="0" fillId="0" borderId="10" xfId="46" applyBorder="1">
      <alignment/>
      <protection/>
    </xf>
    <xf numFmtId="0" fontId="2" fillId="0" borderId="10" xfId="46" applyFont="1" applyBorder="1" applyAlignment="1">
      <alignment horizontal="center" vertical="center"/>
      <protection/>
    </xf>
    <xf numFmtId="0" fontId="0" fillId="0" borderId="10" xfId="46" applyFont="1" applyBorder="1" applyAlignment="1">
      <alignment horizont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1" fontId="0" fillId="0" borderId="10" xfId="46" applyNumberFormat="1" applyFont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/>
      <protection/>
    </xf>
    <xf numFmtId="1" fontId="4" fillId="0" borderId="10" xfId="46" applyNumberFormat="1" applyFont="1" applyBorder="1" applyAlignment="1">
      <alignment horizontal="right" vertical="center"/>
      <protection/>
    </xf>
    <xf numFmtId="1" fontId="0" fillId="0" borderId="11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1" fontId="0" fillId="0" borderId="10" xfId="46" applyNumberFormat="1" applyFont="1" applyFill="1" applyBorder="1" applyAlignment="1">
      <alignment horizontal="right"/>
      <protection/>
    </xf>
    <xf numFmtId="1" fontId="0" fillId="0" borderId="10" xfId="47" applyNumberFormat="1" applyFont="1" applyBorder="1" applyAlignment="1">
      <alignment horizontal="right" vertical="center"/>
      <protection/>
    </xf>
    <xf numFmtId="0" fontId="2" fillId="0" borderId="10" xfId="46" applyFont="1" applyBorder="1" applyAlignment="1">
      <alignment horizontal="center" wrapText="1"/>
      <protection/>
    </xf>
    <xf numFmtId="0" fontId="0" fillId="0" borderId="0" xfId="46" applyAlignment="1">
      <alignment horizontal="center" wrapText="1"/>
      <protection/>
    </xf>
    <xf numFmtId="0" fontId="0" fillId="0" borderId="0" xfId="46" applyBorder="1" applyAlignment="1">
      <alignment horizontal="center" wrapText="1"/>
      <protection/>
    </xf>
    <xf numFmtId="1" fontId="0" fillId="0" borderId="10" xfId="46" applyNumberFormat="1" applyFont="1" applyBorder="1" applyAlignment="1">
      <alignment/>
      <protection/>
    </xf>
    <xf numFmtId="1" fontId="0" fillId="0" borderId="10" xfId="46" applyNumberFormat="1" applyFont="1" applyBorder="1" applyAlignment="1">
      <alignment horizontal="center"/>
      <protection/>
    </xf>
    <xf numFmtId="4" fontId="3" fillId="0" borderId="12" xfId="46" applyNumberFormat="1" applyFont="1" applyBorder="1" applyAlignment="1">
      <alignment horizontal="right" indent="1"/>
      <protection/>
    </xf>
    <xf numFmtId="1" fontId="0" fillId="0" borderId="10" xfId="46" applyNumberFormat="1" applyFont="1" applyBorder="1" applyAlignment="1">
      <alignment vertical="center" wrapText="1"/>
      <protection/>
    </xf>
    <xf numFmtId="4" fontId="0" fillId="0" borderId="10" xfId="46" applyNumberFormat="1" applyFont="1" applyBorder="1" applyAlignment="1">
      <alignment/>
      <protection/>
    </xf>
    <xf numFmtId="4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vertical="center" wrapText="1"/>
      <protection/>
    </xf>
    <xf numFmtId="2" fontId="0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horizontal="right"/>
      <protection/>
    </xf>
    <xf numFmtId="4" fontId="0" fillId="0" borderId="0" xfId="46" applyNumberFormat="1" applyBorder="1" applyAlignment="1">
      <alignment horizontal="center"/>
      <protection/>
    </xf>
    <xf numFmtId="0" fontId="1" fillId="0" borderId="0" xfId="46" applyFont="1" applyAlignment="1">
      <alignment horizontal="right"/>
      <protection/>
    </xf>
    <xf numFmtId="1" fontId="0" fillId="0" borderId="10" xfId="46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Border="1" applyAlignment="1">
      <alignment horizontal="center" vertical="center" wrapText="1"/>
      <protection/>
    </xf>
    <xf numFmtId="4" fontId="4" fillId="0" borderId="0" xfId="46" applyNumberFormat="1" applyFont="1" applyBorder="1" applyAlignment="1">
      <alignment horizontal="right" indent="1"/>
      <protection/>
    </xf>
    <xf numFmtId="4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center" vertical="center" wrapText="1"/>
      <protection/>
    </xf>
    <xf numFmtId="0" fontId="0" fillId="0" borderId="0" xfId="46" applyFont="1" applyAlignment="1">
      <alignment wrapText="1"/>
      <protection/>
    </xf>
    <xf numFmtId="1" fontId="0" fillId="0" borderId="10" xfId="47" applyNumberFormat="1" applyFont="1" applyBorder="1" applyAlignment="1">
      <alignment horizontal="right" vertical="center" wrapText="1"/>
      <protection/>
    </xf>
    <xf numFmtId="1" fontId="0" fillId="0" borderId="10" xfId="46" applyNumberFormat="1" applyFont="1" applyFill="1" applyBorder="1" applyAlignment="1">
      <alignment horizontal="right" vertical="center" wrapText="1"/>
      <protection/>
    </xf>
    <xf numFmtId="1" fontId="0" fillId="0" borderId="13" xfId="46" applyNumberFormat="1" applyFont="1" applyBorder="1" applyAlignment="1">
      <alignment horizontal="right" vertical="center" wrapText="1"/>
      <protection/>
    </xf>
    <xf numFmtId="0" fontId="4" fillId="0" borderId="0" xfId="46" applyFont="1" applyBorder="1" applyAlignment="1">
      <alignment horizontal="right"/>
      <protection/>
    </xf>
    <xf numFmtId="4" fontId="4" fillId="0" borderId="0" xfId="46" applyNumberFormat="1" applyFont="1" applyBorder="1" applyAlignment="1">
      <alignment horizontal="right"/>
      <protection/>
    </xf>
    <xf numFmtId="1" fontId="0" fillId="0" borderId="10" xfId="46" applyNumberFormat="1" applyFont="1" applyBorder="1">
      <alignment/>
      <protection/>
    </xf>
    <xf numFmtId="2" fontId="0" fillId="0" borderId="10" xfId="46" applyNumberFormat="1" applyFont="1" applyBorder="1">
      <alignment/>
      <protection/>
    </xf>
    <xf numFmtId="2" fontId="0" fillId="0" borderId="10" xfId="46" applyNumberFormat="1" applyFont="1" applyBorder="1" applyAlignment="1">
      <alignment horizontal="right" vertical="center"/>
      <protection/>
    </xf>
    <xf numFmtId="2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Font="1" applyBorder="1" applyAlignment="1">
      <alignment horizontal="right"/>
      <protection/>
    </xf>
    <xf numFmtId="0" fontId="4" fillId="0" borderId="0" xfId="46" applyFont="1" applyBorder="1" applyAlignment="1">
      <alignment horizontal="left" wrapText="1"/>
      <protection/>
    </xf>
    <xf numFmtId="180" fontId="0" fillId="0" borderId="10" xfId="46" applyNumberFormat="1" applyFont="1" applyBorder="1" applyAlignment="1">
      <alignment horizontal="right" vertical="center" wrapText="1"/>
      <protection/>
    </xf>
    <xf numFmtId="0" fontId="0" fillId="0" borderId="13" xfId="46" applyFont="1" applyBorder="1" applyAlignment="1">
      <alignment horizontal="center"/>
      <protection/>
    </xf>
    <xf numFmtId="0" fontId="0" fillId="0" borderId="14" xfId="46" applyBorder="1">
      <alignment/>
      <protection/>
    </xf>
    <xf numFmtId="0" fontId="6" fillId="0" borderId="15" xfId="46" applyFont="1" applyBorder="1" applyAlignment="1">
      <alignment horizontal="center"/>
      <protection/>
    </xf>
    <xf numFmtId="0" fontId="2" fillId="0" borderId="16" xfId="46" applyFont="1" applyBorder="1" applyAlignment="1">
      <alignment horizontal="center" vertical="center"/>
      <protection/>
    </xf>
    <xf numFmtId="0" fontId="6" fillId="0" borderId="0" xfId="46" applyFont="1" applyAlignment="1">
      <alignment horizontal="center"/>
      <protection/>
    </xf>
    <xf numFmtId="180" fontId="0" fillId="0" borderId="10" xfId="46" applyNumberFormat="1" applyFont="1" applyBorder="1" applyAlignment="1">
      <alignment horizontal="right" vertical="center" wrapText="1"/>
      <protection/>
    </xf>
    <xf numFmtId="180" fontId="0" fillId="0" borderId="16" xfId="46" applyNumberFormat="1" applyFont="1" applyBorder="1" applyAlignment="1">
      <alignment horizontal="right" vertical="center" wrapText="1"/>
      <protection/>
    </xf>
    <xf numFmtId="0" fontId="0" fillId="0" borderId="10" xfId="46" applyFont="1" applyBorder="1">
      <alignment/>
      <protection/>
    </xf>
    <xf numFmtId="180" fontId="0" fillId="0" borderId="10" xfId="46" applyNumberFormat="1" applyFill="1" applyBorder="1" applyAlignment="1">
      <alignment horizontal="right"/>
      <protection/>
    </xf>
    <xf numFmtId="180" fontId="0" fillId="0" borderId="10" xfId="46" applyNumberFormat="1" applyFont="1" applyFill="1" applyBorder="1" applyAlignment="1">
      <alignment horizontal="right" vertical="center" wrapText="1"/>
      <protection/>
    </xf>
    <xf numFmtId="180" fontId="0" fillId="0" borderId="13" xfId="46" applyNumberFormat="1" applyFont="1" applyBorder="1" applyAlignment="1">
      <alignment horizontal="right" vertical="center" wrapText="1"/>
      <protection/>
    </xf>
    <xf numFmtId="0" fontId="4" fillId="0" borderId="10" xfId="46" applyFont="1" applyBorder="1" applyAlignment="1">
      <alignment horizontal="center"/>
      <protection/>
    </xf>
    <xf numFmtId="0" fontId="0" fillId="0" borderId="10" xfId="46" applyFont="1" applyBorder="1" applyAlignment="1">
      <alignment horizontal="center" vertical="center"/>
      <protection/>
    </xf>
    <xf numFmtId="2" fontId="0" fillId="0" borderId="16" xfId="46" applyNumberFormat="1" applyFont="1" applyBorder="1" applyAlignment="1">
      <alignment horizontal="right" vertical="center" wrapText="1"/>
      <protection/>
    </xf>
    <xf numFmtId="0" fontId="0" fillId="0" borderId="17" xfId="46" applyBorder="1">
      <alignment/>
      <protection/>
    </xf>
    <xf numFmtId="0" fontId="4" fillId="0" borderId="18" xfId="46" applyFont="1" applyBorder="1" applyAlignment="1">
      <alignment horizontal="right"/>
      <protection/>
    </xf>
    <xf numFmtId="1" fontId="0" fillId="0" borderId="18" xfId="46" applyNumberFormat="1" applyFont="1" applyBorder="1" applyAlignment="1">
      <alignment horizontal="right" vertical="center" wrapText="1"/>
      <protection/>
    </xf>
    <xf numFmtId="1" fontId="0" fillId="0" borderId="17" xfId="46" applyNumberFormat="1" applyFont="1" applyBorder="1" applyAlignment="1">
      <alignment horizontal="right" vertical="center" wrapText="1"/>
      <protection/>
    </xf>
    <xf numFmtId="2" fontId="0" fillId="0" borderId="18" xfId="46" applyNumberFormat="1" applyFont="1" applyBorder="1" applyAlignment="1">
      <alignment horizontal="right" vertical="center" wrapText="1"/>
      <protection/>
    </xf>
    <xf numFmtId="2" fontId="0" fillId="0" borderId="17" xfId="46" applyNumberFormat="1" applyFont="1" applyBorder="1" applyAlignment="1">
      <alignment horizontal="right" vertical="center" wrapText="1"/>
      <protection/>
    </xf>
    <xf numFmtId="0" fontId="0" fillId="0" borderId="0" xfId="46" applyBorder="1">
      <alignment/>
      <protection/>
    </xf>
    <xf numFmtId="0" fontId="4" fillId="0" borderId="17" xfId="46" applyFont="1" applyBorder="1" applyAlignment="1">
      <alignment horizontal="center"/>
      <protection/>
    </xf>
    <xf numFmtId="0" fontId="0" fillId="0" borderId="17" xfId="46" applyFont="1" applyBorder="1" applyAlignment="1">
      <alignment horizontal="center" vertical="center"/>
      <protection/>
    </xf>
    <xf numFmtId="2" fontId="0" fillId="0" borderId="14" xfId="46" applyNumberFormat="1" applyFont="1" applyBorder="1" applyAlignment="1">
      <alignment horizontal="right" vertical="center" wrapText="1"/>
      <protection/>
    </xf>
    <xf numFmtId="0" fontId="0" fillId="0" borderId="18" xfId="46" applyFont="1" applyBorder="1">
      <alignment/>
      <protection/>
    </xf>
    <xf numFmtId="2" fontId="3" fillId="0" borderId="10" xfId="46" applyNumberFormat="1" applyFont="1" applyBorder="1" applyAlignment="1">
      <alignment horizontal="right" vertical="center" wrapText="1"/>
      <protection/>
    </xf>
    <xf numFmtId="181" fontId="0" fillId="0" borderId="10" xfId="46" applyNumberFormat="1" applyFont="1" applyBorder="1" applyAlignment="1">
      <alignment horizontal="right" vertical="center" wrapText="1"/>
      <protection/>
    </xf>
    <xf numFmtId="181" fontId="0" fillId="0" borderId="10" xfId="46" applyNumberFormat="1" applyFill="1" applyBorder="1">
      <alignment/>
      <protection/>
    </xf>
    <xf numFmtId="181" fontId="0" fillId="0" borderId="10" xfId="46" applyNumberFormat="1" applyFont="1" applyFill="1" applyBorder="1" applyAlignment="1">
      <alignment horizontal="right" vertical="center" wrapText="1"/>
      <protection/>
    </xf>
    <xf numFmtId="181" fontId="0" fillId="0" borderId="13" xfId="46" applyNumberFormat="1" applyFont="1" applyBorder="1" applyAlignment="1">
      <alignment horizontal="right" vertical="center" wrapText="1"/>
      <protection/>
    </xf>
    <xf numFmtId="181" fontId="0" fillId="0" borderId="18" xfId="46" applyNumberFormat="1" applyFont="1" applyBorder="1" applyAlignment="1">
      <alignment horizontal="right" vertical="center" wrapText="1"/>
      <protection/>
    </xf>
    <xf numFmtId="181" fontId="0" fillId="0" borderId="10" xfId="46" applyNumberFormat="1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/>
      <protection/>
    </xf>
    <xf numFmtId="2" fontId="4" fillId="0" borderId="18" xfId="46" applyNumberFormat="1" applyFont="1" applyBorder="1" applyAlignment="1">
      <alignment horizontal="right" vertical="center" wrapText="1"/>
      <protection/>
    </xf>
    <xf numFmtId="2" fontId="4" fillId="0" borderId="13" xfId="46" applyNumberFormat="1" applyFont="1" applyBorder="1" applyAlignment="1">
      <alignment horizontal="center" vertical="center" wrapText="1"/>
      <protection/>
    </xf>
    <xf numFmtId="2" fontId="4" fillId="0" borderId="17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right" vertical="center" wrapText="1"/>
      <protection/>
    </xf>
    <xf numFmtId="0" fontId="2" fillId="0" borderId="17" xfId="46" applyFont="1" applyBorder="1" applyAlignment="1">
      <alignment horizontal="center" vertical="center"/>
      <protection/>
    </xf>
    <xf numFmtId="0" fontId="0" fillId="0" borderId="18" xfId="46" applyBorder="1">
      <alignment/>
      <protection/>
    </xf>
    <xf numFmtId="180" fontId="0" fillId="0" borderId="16" xfId="46" applyNumberFormat="1" applyFont="1" applyBorder="1" applyAlignment="1">
      <alignment horizontal="right" vertical="center" wrapText="1"/>
      <protection/>
    </xf>
    <xf numFmtId="180" fontId="0" fillId="0" borderId="10" xfId="46" applyNumberFormat="1" applyFont="1" applyFill="1" applyBorder="1" applyAlignment="1">
      <alignment horizontal="right" vertical="center" wrapText="1"/>
      <protection/>
    </xf>
    <xf numFmtId="180" fontId="0" fillId="0" borderId="13" xfId="46" applyNumberFormat="1" applyFont="1" applyBorder="1" applyAlignment="1">
      <alignment horizontal="right" vertical="center" wrapText="1"/>
      <protection/>
    </xf>
    <xf numFmtId="2" fontId="0" fillId="0" borderId="10" xfId="46" applyNumberFormat="1" applyBorder="1">
      <alignment/>
      <protection/>
    </xf>
    <xf numFmtId="0" fontId="0" fillId="0" borderId="0" xfId="46" applyFont="1" applyBorder="1">
      <alignment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16" xfId="46" applyNumberFormat="1" applyBorder="1" applyAlignment="1">
      <alignment horizontal="right" vertical="center" wrapText="1"/>
      <protection/>
    </xf>
    <xf numFmtId="2" fontId="0" fillId="0" borderId="10" xfId="46" applyNumberFormat="1" applyBorder="1" applyAlignment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4" fillId="0" borderId="0" xfId="46" applyFont="1" applyAlignment="1">
      <alignment wrapText="1"/>
      <protection/>
    </xf>
    <xf numFmtId="0" fontId="0" fillId="0" borderId="10" xfId="46" applyFont="1" applyBorder="1" applyAlignment="1">
      <alignment horizontal="center" vertical="center" wrapText="1"/>
      <protection/>
    </xf>
    <xf numFmtId="0" fontId="2" fillId="0" borderId="10" xfId="46" applyFont="1" applyBorder="1" applyAlignment="1">
      <alignment horizontal="center" vertical="center" wrapText="1"/>
      <protection/>
    </xf>
    <xf numFmtId="0" fontId="2" fillId="0" borderId="0" xfId="46" applyFont="1" applyFill="1" applyBorder="1" applyAlignment="1">
      <alignment horizontal="center" vertical="center" wrapText="1"/>
      <protection/>
    </xf>
    <xf numFmtId="0" fontId="4" fillId="0" borderId="10" xfId="46" applyFont="1" applyBorder="1">
      <alignment/>
      <protection/>
    </xf>
    <xf numFmtId="0" fontId="4" fillId="0" borderId="10" xfId="46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horizontal="left" vertical="center" wrapText="1"/>
      <protection/>
    </xf>
    <xf numFmtId="1" fontId="4" fillId="0" borderId="10" xfId="46" applyNumberFormat="1" applyFont="1" applyBorder="1" applyAlignment="1">
      <alignment horizontal="center" vertical="center" wrapText="1"/>
      <protection/>
    </xf>
    <xf numFmtId="2" fontId="0" fillId="0" borderId="10" xfId="47" applyNumberFormat="1" applyFont="1" applyBorder="1">
      <alignment/>
      <protection/>
    </xf>
    <xf numFmtId="2" fontId="3" fillId="0" borderId="10" xfId="46" applyNumberFormat="1" applyFont="1" applyBorder="1">
      <alignment/>
      <protection/>
    </xf>
    <xf numFmtId="2" fontId="4" fillId="0" borderId="0" xfId="46" applyNumberFormat="1" applyFont="1" applyFill="1" applyBorder="1">
      <alignment/>
      <protection/>
    </xf>
    <xf numFmtId="0" fontId="0" fillId="0" borderId="0" xfId="46" applyAlignment="1">
      <alignment horizontal="center"/>
      <protection/>
    </xf>
    <xf numFmtId="181" fontId="0" fillId="0" borderId="10" xfId="46" applyNumberFormat="1" applyFont="1" applyBorder="1">
      <alignment/>
      <protection/>
    </xf>
    <xf numFmtId="181" fontId="0" fillId="0" borderId="10" xfId="47" applyNumberFormat="1" applyFont="1" applyBorder="1">
      <alignment/>
      <protection/>
    </xf>
    <xf numFmtId="181" fontId="3" fillId="0" borderId="10" xfId="46" applyNumberFormat="1" applyFont="1" applyBorder="1">
      <alignment/>
      <protection/>
    </xf>
    <xf numFmtId="2" fontId="0" fillId="0" borderId="11" xfId="46" applyNumberFormat="1" applyFont="1" applyBorder="1">
      <alignment/>
      <protection/>
    </xf>
    <xf numFmtId="2" fontId="0" fillId="0" borderId="10" xfId="47" applyNumberFormat="1" applyFont="1" applyBorder="1" applyAlignment="1">
      <alignment horizontal="right" vertical="center"/>
      <protection/>
    </xf>
    <xf numFmtId="2" fontId="0" fillId="0" borderId="11" xfId="47" applyNumberFormat="1" applyFont="1" applyBorder="1">
      <alignment/>
      <protection/>
    </xf>
    <xf numFmtId="1" fontId="4" fillId="0" borderId="11" xfId="46" applyNumberFormat="1" applyFont="1" applyBorder="1" applyAlignment="1">
      <alignment horizontal="center" vertical="center" wrapText="1"/>
      <protection/>
    </xf>
    <xf numFmtId="1" fontId="0" fillId="0" borderId="11" xfId="46" applyNumberFormat="1" applyFont="1" applyBorder="1" applyAlignment="1">
      <alignment horizontal="center" vertical="center" wrapText="1"/>
      <protection/>
    </xf>
    <xf numFmtId="1" fontId="4" fillId="0" borderId="11" xfId="47" applyNumberFormat="1" applyFont="1" applyBorder="1" applyAlignment="1">
      <alignment horizontal="center" vertical="center" wrapText="1"/>
      <protection/>
    </xf>
    <xf numFmtId="1" fontId="3" fillId="0" borderId="11" xfId="46" applyNumberFormat="1" applyFont="1" applyBorder="1" applyAlignment="1">
      <alignment horizontal="center" vertical="center" wrapText="1"/>
      <protection/>
    </xf>
    <xf numFmtId="1" fontId="3" fillId="0" borderId="10" xfId="46" applyNumberFormat="1" applyFont="1" applyBorder="1">
      <alignment/>
      <protection/>
    </xf>
    <xf numFmtId="2" fontId="0" fillId="0" borderId="0" xfId="46" applyNumberFormat="1">
      <alignment/>
      <protection/>
    </xf>
    <xf numFmtId="1" fontId="3" fillId="0" borderId="10" xfId="46" applyNumberFormat="1" applyFont="1" applyBorder="1" applyAlignment="1">
      <alignment horizontal="center" vertical="center" wrapText="1"/>
      <protection/>
    </xf>
    <xf numFmtId="1" fontId="4" fillId="0" borderId="10" xfId="46" applyNumberFormat="1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4" fillId="0" borderId="10" xfId="46" applyFont="1" applyBorder="1" applyAlignment="1">
      <alignment horizontal="right" wrapText="1"/>
      <protection/>
    </xf>
    <xf numFmtId="0" fontId="4" fillId="0" borderId="10" xfId="46" applyFont="1" applyBorder="1" applyAlignment="1">
      <alignment horizont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9" fillId="0" borderId="0" xfId="46" applyFont="1" applyBorder="1" applyAlignment="1">
      <alignment wrapText="1"/>
      <protection/>
    </xf>
    <xf numFmtId="0" fontId="10" fillId="0" borderId="16" xfId="46" applyFont="1" applyBorder="1" applyAlignment="1">
      <alignment wrapText="1"/>
      <protection/>
    </xf>
    <xf numFmtId="0" fontId="6" fillId="0" borderId="17" xfId="46" applyFont="1" applyBorder="1" applyAlignment="1">
      <alignment wrapText="1"/>
      <protection/>
    </xf>
    <xf numFmtId="0" fontId="10" fillId="0" borderId="17" xfId="46" applyFont="1" applyBorder="1" applyAlignment="1">
      <alignment horizontal="right"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8" xfId="46" applyFont="1" applyBorder="1" applyAlignment="1">
      <alignment horizontal="left" wrapText="1"/>
      <protection/>
    </xf>
    <xf numFmtId="0" fontId="11" fillId="0" borderId="0" xfId="46" applyFont="1" applyBorder="1" applyAlignment="1">
      <alignment horizontal="left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7" fillId="0" borderId="0" xfId="46" applyFont="1" applyBorder="1" applyAlignment="1">
      <alignment horizontal="center" vertical="center"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Fill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left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1" fillId="0" borderId="10" xfId="46" applyFont="1" applyBorder="1" applyAlignment="1">
      <alignment horizontal="center" vertical="center" wrapText="1"/>
      <protection/>
    </xf>
    <xf numFmtId="1" fontId="11" fillId="0" borderId="10" xfId="46" applyNumberFormat="1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left" vertical="center"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center"/>
      <protection/>
    </xf>
    <xf numFmtId="1" fontId="9" fillId="0" borderId="10" xfId="46" applyNumberFormat="1" applyFont="1" applyBorder="1" applyAlignment="1">
      <alignment horizontal="center" vertical="center" wrapText="1"/>
      <protection/>
    </xf>
    <xf numFmtId="1" fontId="9" fillId="0" borderId="0" xfId="46" applyNumberFormat="1" applyFont="1" applyBorder="1" applyAlignment="1">
      <alignment horizontal="center" vertical="center" wrapText="1"/>
      <protection/>
    </xf>
    <xf numFmtId="2" fontId="9" fillId="0" borderId="10" xfId="46" applyNumberFormat="1" applyFont="1" applyBorder="1" applyAlignment="1">
      <alignment horizontal="center" vertical="center" wrapText="1"/>
      <protection/>
    </xf>
    <xf numFmtId="181" fontId="9" fillId="0" borderId="10" xfId="46" applyNumberFormat="1" applyFont="1" applyBorder="1" applyAlignment="1">
      <alignment horizontal="center" vertical="center" wrapText="1"/>
      <protection/>
    </xf>
    <xf numFmtId="2" fontId="9" fillId="0" borderId="0" xfId="46" applyNumberFormat="1" applyFont="1" applyBorder="1" applyAlignment="1">
      <alignment horizontal="center" vertical="center" wrapText="1"/>
      <protection/>
    </xf>
    <xf numFmtId="0" fontId="11" fillId="0" borderId="16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/>
      <protection/>
    </xf>
    <xf numFmtId="0" fontId="0" fillId="0" borderId="18" xfId="46" applyBorder="1" applyAlignment="1">
      <alignment horizontal="right"/>
      <protection/>
    </xf>
    <xf numFmtId="1" fontId="9" fillId="0" borderId="10" xfId="46" applyNumberFormat="1" applyFont="1" applyFill="1" applyBorder="1" applyAlignment="1">
      <alignment horizontal="center" vertical="center" wrapText="1"/>
      <protection/>
    </xf>
    <xf numFmtId="1" fontId="9" fillId="0" borderId="0" xfId="46" applyNumberFormat="1" applyFont="1" applyFill="1" applyBorder="1" applyAlignment="1">
      <alignment horizontal="center" vertical="center" wrapText="1"/>
      <protection/>
    </xf>
    <xf numFmtId="0" fontId="0" fillId="0" borderId="18" xfId="46" applyBorder="1" applyAlignment="1">
      <alignment/>
      <protection/>
    </xf>
    <xf numFmtId="0" fontId="0" fillId="0" borderId="16" xfId="46" applyBorder="1" applyAlignment="1">
      <alignment/>
      <protection/>
    </xf>
    <xf numFmtId="0" fontId="0" fillId="0" borderId="10" xfId="46" applyBorder="1" applyAlignment="1">
      <alignment/>
      <protection/>
    </xf>
    <xf numFmtId="0" fontId="0" fillId="0" borderId="0" xfId="46" applyBorder="1" applyAlignment="1">
      <alignment/>
      <protection/>
    </xf>
    <xf numFmtId="0" fontId="0" fillId="0" borderId="14" xfId="46" applyBorder="1" applyAlignment="1">
      <alignment/>
      <protection/>
    </xf>
    <xf numFmtId="0" fontId="9" fillId="0" borderId="10" xfId="46" applyNumberFormat="1" applyFont="1" applyBorder="1" applyAlignment="1">
      <alignment horizontal="center" vertical="center" wrapText="1"/>
      <protection/>
    </xf>
    <xf numFmtId="0" fontId="9" fillId="0" borderId="0" xfId="46" applyNumberFormat="1" applyFont="1" applyBorder="1" applyAlignment="1">
      <alignment horizontal="center" vertical="center" wrapText="1"/>
      <protection/>
    </xf>
    <xf numFmtId="0" fontId="0" fillId="0" borderId="16" xfId="46" applyNumberFormat="1" applyBorder="1" applyAlignment="1">
      <alignment wrapText="1"/>
      <protection/>
    </xf>
    <xf numFmtId="0" fontId="0" fillId="0" borderId="18" xfId="46" applyNumberFormat="1" applyBorder="1" applyAlignment="1">
      <alignment wrapText="1"/>
      <protection/>
    </xf>
    <xf numFmtId="0" fontId="0" fillId="0" borderId="10" xfId="46" applyNumberFormat="1" applyBorder="1" applyAlignment="1">
      <alignment wrapText="1"/>
      <protection/>
    </xf>
    <xf numFmtId="0" fontId="3" fillId="0" borderId="10" xfId="46" applyNumberFormat="1" applyFont="1" applyBorder="1" applyAlignment="1">
      <alignment wrapText="1"/>
      <protection/>
    </xf>
    <xf numFmtId="0" fontId="0" fillId="0" borderId="0" xfId="46" applyNumberFormat="1" applyBorder="1" applyAlignment="1">
      <alignment wrapText="1"/>
      <protection/>
    </xf>
    <xf numFmtId="0" fontId="0" fillId="0" borderId="14" xfId="46" applyNumberFormat="1" applyBorder="1" applyAlignment="1">
      <alignment wrapText="1"/>
      <protection/>
    </xf>
    <xf numFmtId="0" fontId="3" fillId="0" borderId="14" xfId="46" applyNumberFormat="1" applyFont="1" applyBorder="1" applyAlignment="1">
      <alignment wrapText="1"/>
      <protection/>
    </xf>
    <xf numFmtId="0" fontId="13" fillId="0" borderId="10" xfId="46" applyFont="1" applyBorder="1" applyAlignment="1">
      <alignment horizontal="center" wrapText="1"/>
      <protection/>
    </xf>
    <xf numFmtId="0" fontId="7" fillId="0" borderId="0" xfId="46" applyNumberFormat="1" applyFont="1" applyBorder="1" applyAlignment="1">
      <alignment horizontal="center" vertical="center" wrapText="1"/>
      <protection/>
    </xf>
    <xf numFmtId="0" fontId="3" fillId="0" borderId="0" xfId="46" applyNumberFormat="1" applyFont="1" applyBorder="1" applyAlignment="1">
      <alignment wrapText="1"/>
      <protection/>
    </xf>
    <xf numFmtId="0" fontId="10" fillId="0" borderId="11" xfId="46" applyFont="1" applyBorder="1" applyAlignment="1">
      <alignment horizontal="center" vertical="center" wrapText="1"/>
      <protection/>
    </xf>
    <xf numFmtId="0" fontId="9" fillId="0" borderId="18" xfId="46" applyFont="1" applyBorder="1" applyAlignment="1">
      <alignment wrapText="1"/>
      <protection/>
    </xf>
    <xf numFmtId="0" fontId="0" fillId="0" borderId="17" xfId="46" applyNumberFormat="1" applyBorder="1" applyAlignment="1">
      <alignment wrapText="1"/>
      <protection/>
    </xf>
    <xf numFmtId="0" fontId="11" fillId="0" borderId="0" xfId="46" applyFont="1" applyBorder="1" applyAlignment="1">
      <alignment horizontal="left" vertical="center" wrapText="1"/>
      <protection/>
    </xf>
    <xf numFmtId="0" fontId="11" fillId="0" borderId="16" xfId="46" applyNumberFormat="1" applyFont="1" applyBorder="1" applyAlignment="1">
      <alignment horizontal="left" vertical="center" wrapText="1"/>
      <protection/>
    </xf>
    <xf numFmtId="0" fontId="0" fillId="0" borderId="16" xfId="46" applyNumberFormat="1" applyBorder="1" applyAlignment="1">
      <alignment horizontal="left" wrapText="1"/>
      <protection/>
    </xf>
    <xf numFmtId="0" fontId="9" fillId="0" borderId="10" xfId="46" applyNumberFormat="1" applyFont="1" applyBorder="1" applyAlignment="1">
      <alignment horizontal="center" wrapText="1"/>
      <protection/>
    </xf>
    <xf numFmtId="0" fontId="10" fillId="0" borderId="19" xfId="46" applyFont="1" applyBorder="1" applyAlignment="1">
      <alignment horizontal="right" wrapText="1"/>
      <protection/>
    </xf>
    <xf numFmtId="0" fontId="10" fillId="0" borderId="19" xfId="46" applyFont="1" applyBorder="1" applyAlignment="1">
      <alignment horizontal="center" wrapText="1"/>
      <protection/>
    </xf>
    <xf numFmtId="0" fontId="11" fillId="0" borderId="20" xfId="46" applyFont="1" applyBorder="1" applyAlignment="1">
      <alignment horizontal="left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9" fillId="0" borderId="11" xfId="46" applyNumberFormat="1" applyFont="1" applyBorder="1" applyAlignment="1">
      <alignment horizontal="center" vertical="center" wrapText="1"/>
      <protection/>
    </xf>
    <xf numFmtId="0" fontId="7" fillId="0" borderId="20" xfId="46" applyNumberFormat="1" applyFont="1" applyBorder="1" applyAlignment="1">
      <alignment horizontal="center" vertical="center" wrapText="1"/>
      <protection/>
    </xf>
    <xf numFmtId="1" fontId="9" fillId="0" borderId="18" xfId="46" applyNumberFormat="1" applyFont="1" applyBorder="1" applyAlignment="1">
      <alignment horizontal="center" vertical="center" wrapText="1"/>
      <protection/>
    </xf>
    <xf numFmtId="0" fontId="11" fillId="0" borderId="21" xfId="46" applyFont="1" applyBorder="1" applyAlignment="1">
      <alignment horizontal="left" vertical="center" wrapText="1"/>
      <protection/>
    </xf>
    <xf numFmtId="0" fontId="0" fillId="0" borderId="15" xfId="46" applyBorder="1" applyAlignment="1">
      <alignment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0" fontId="11" fillId="0" borderId="22" xfId="46" applyFont="1" applyBorder="1" applyAlignment="1">
      <alignment horizontal="left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0" fontId="11" fillId="0" borderId="23" xfId="46" applyFont="1" applyBorder="1" applyAlignment="1">
      <alignment horizontal="left" vertical="center" wrapText="1"/>
      <protection/>
    </xf>
    <xf numFmtId="0" fontId="0" fillId="0" borderId="24" xfId="46" applyBorder="1" applyAlignment="1">
      <alignment/>
      <protection/>
    </xf>
    <xf numFmtId="0" fontId="11" fillId="0" borderId="13" xfId="46" applyFont="1" applyBorder="1" applyAlignment="1">
      <alignment horizontal="left" vertical="center" wrapText="1"/>
      <protection/>
    </xf>
    <xf numFmtId="1" fontId="9" fillId="0" borderId="13" xfId="46" applyNumberFormat="1" applyFont="1" applyBorder="1" applyAlignment="1">
      <alignment horizontal="center" vertical="center" wrapText="1"/>
      <protection/>
    </xf>
    <xf numFmtId="2" fontId="9" fillId="0" borderId="13" xfId="46" applyNumberFormat="1" applyFont="1" applyBorder="1" applyAlignment="1">
      <alignment horizontal="center" vertical="center" wrapText="1"/>
      <protection/>
    </xf>
    <xf numFmtId="1" fontId="9" fillId="0" borderId="22" xfId="46" applyNumberFormat="1" applyFont="1" applyBorder="1" applyAlignment="1">
      <alignment horizontal="center" vertical="center" wrapText="1"/>
      <protection/>
    </xf>
    <xf numFmtId="2" fontId="9" fillId="0" borderId="22" xfId="46" applyNumberFormat="1" applyFont="1" applyBorder="1" applyAlignment="1">
      <alignment horizontal="center" vertical="center" wrapText="1"/>
      <protection/>
    </xf>
    <xf numFmtId="0" fontId="4" fillId="0" borderId="14" xfId="46" applyFont="1" applyBorder="1" applyAlignment="1">
      <alignment/>
      <protection/>
    </xf>
    <xf numFmtId="0" fontId="11" fillId="0" borderId="21" xfId="46" applyNumberFormat="1" applyFont="1" applyBorder="1" applyAlignment="1">
      <alignment horizontal="left" vertical="center" wrapText="1"/>
      <protection/>
    </xf>
    <xf numFmtId="0" fontId="0" fillId="0" borderId="17" xfId="46" applyBorder="1" applyAlignment="1">
      <alignment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1" fontId="9" fillId="0" borderId="17" xfId="46" applyNumberFormat="1" applyFont="1" applyBorder="1" applyAlignment="1">
      <alignment horizontal="center" vertical="center" wrapText="1"/>
      <protection/>
    </xf>
    <xf numFmtId="0" fontId="11" fillId="0" borderId="14" xfId="46" applyFont="1" applyBorder="1" applyAlignment="1">
      <alignment horizontal="left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1" fontId="9" fillId="0" borderId="14" xfId="46" applyNumberFormat="1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left" vertical="center" wrapText="1"/>
      <protection/>
    </xf>
    <xf numFmtId="1" fontId="4" fillId="0" borderId="18" xfId="46" applyNumberFormat="1" applyFont="1" applyBorder="1" applyAlignment="1">
      <alignment horizontal="right" vertical="center"/>
      <protection/>
    </xf>
    <xf numFmtId="0" fontId="2" fillId="0" borderId="18" xfId="46" applyFont="1" applyBorder="1" applyAlignment="1">
      <alignment horizontal="center" wrapText="1"/>
      <protection/>
    </xf>
    <xf numFmtId="1" fontId="0" fillId="0" borderId="11" xfId="46" applyNumberFormat="1" applyFont="1" applyBorder="1" applyAlignment="1">
      <alignment/>
      <protection/>
    </xf>
    <xf numFmtId="0" fontId="0" fillId="0" borderId="16" xfId="46" applyBorder="1">
      <alignment/>
      <protection/>
    </xf>
    <xf numFmtId="1" fontId="0" fillId="0" borderId="10" xfId="47" applyNumberFormat="1" applyFont="1" applyBorder="1">
      <alignment/>
      <protection/>
    </xf>
    <xf numFmtId="180" fontId="0" fillId="0" borderId="10" xfId="46" applyNumberFormat="1" applyFont="1" applyBorder="1" applyAlignment="1">
      <alignment horizontal="right" vertical="center"/>
      <protection/>
    </xf>
    <xf numFmtId="180" fontId="0" fillId="0" borderId="10" xfId="47" applyNumberFormat="1" applyFont="1" applyBorder="1" applyAlignment="1">
      <alignment horizontal="right" vertical="center"/>
      <protection/>
    </xf>
    <xf numFmtId="1" fontId="0" fillId="0" borderId="18" xfId="46" applyNumberFormat="1" applyFont="1" applyBorder="1" applyAlignment="1">
      <alignment horizontal="right" vertical="center"/>
      <protection/>
    </xf>
    <xf numFmtId="182" fontId="0" fillId="0" borderId="18" xfId="46" applyNumberFormat="1" applyFont="1" applyBorder="1" applyAlignment="1">
      <alignment horizontal="right" vertical="center" wrapText="1"/>
      <protection/>
    </xf>
    <xf numFmtId="0" fontId="3" fillId="0" borderId="0" xfId="46" applyFont="1" applyBorder="1" applyAlignment="1">
      <alignment horizontal="left" wrapText="1"/>
      <protection/>
    </xf>
    <xf numFmtId="0" fontId="10" fillId="0" borderId="18" xfId="46" applyFont="1" applyBorder="1" applyAlignment="1">
      <alignment wrapText="1"/>
      <protection/>
    </xf>
    <xf numFmtId="180" fontId="0" fillId="0" borderId="10" xfId="46" applyNumberFormat="1" applyFont="1" applyBorder="1">
      <alignment/>
      <protection/>
    </xf>
    <xf numFmtId="180" fontId="0" fillId="0" borderId="10" xfId="47" applyNumberFormat="1" applyFont="1" applyBorder="1">
      <alignment/>
      <protection/>
    </xf>
    <xf numFmtId="180" fontId="0" fillId="0" borderId="10" xfId="46" applyNumberFormat="1" applyFill="1" applyBorder="1">
      <alignment/>
      <protection/>
    </xf>
    <xf numFmtId="2" fontId="0" fillId="0" borderId="10" xfId="46" applyNumberFormat="1" applyFont="1" applyBorder="1" applyAlignment="1">
      <alignment horizontal="right" vertical="center" wrapText="1"/>
      <protection/>
    </xf>
    <xf numFmtId="181" fontId="0" fillId="0" borderId="18" xfId="46" applyNumberFormat="1" applyFont="1" applyBorder="1" applyAlignment="1">
      <alignment horizontal="right" vertical="center" wrapText="1"/>
      <protection/>
    </xf>
    <xf numFmtId="0" fontId="10" fillId="0" borderId="16" xfId="46" applyFont="1" applyBorder="1" applyAlignment="1">
      <alignment wrapText="1"/>
      <protection/>
    </xf>
    <xf numFmtId="180" fontId="0" fillId="0" borderId="11" xfId="46" applyNumberFormat="1" applyFont="1" applyFill="1" applyBorder="1" applyAlignment="1">
      <alignment horizontal="right" vertical="center"/>
      <protection/>
    </xf>
    <xf numFmtId="180" fontId="0" fillId="0" borderId="10" xfId="46" applyNumberFormat="1" applyFont="1" applyFill="1" applyBorder="1" applyAlignment="1">
      <alignment horizontal="right" vertical="center"/>
      <protection/>
    </xf>
    <xf numFmtId="180" fontId="0" fillId="0" borderId="18" xfId="46" applyNumberFormat="1" applyFont="1" applyBorder="1" applyAlignment="1">
      <alignment horizontal="right" vertical="center" wrapText="1"/>
      <protection/>
    </xf>
    <xf numFmtId="180" fontId="0" fillId="0" borderId="11" xfId="46" applyNumberFormat="1" applyFont="1" applyBorder="1" applyAlignment="1">
      <alignment horizontal="right" vertical="center" wrapText="1"/>
      <protection/>
    </xf>
    <xf numFmtId="0" fontId="0" fillId="0" borderId="22" xfId="46" applyBorder="1">
      <alignment/>
      <protection/>
    </xf>
    <xf numFmtId="180" fontId="0" fillId="0" borderId="22" xfId="46" applyNumberFormat="1" applyFont="1" applyBorder="1" applyAlignment="1">
      <alignment horizontal="right" vertical="center" wrapText="1"/>
      <protection/>
    </xf>
    <xf numFmtId="180" fontId="0" fillId="0" borderId="0" xfId="46" applyNumberFormat="1" applyFont="1">
      <alignment/>
      <protection/>
    </xf>
    <xf numFmtId="0" fontId="3" fillId="0" borderId="22" xfId="46" applyFont="1" applyBorder="1" applyAlignment="1">
      <alignment horizontal="center" vertical="center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11" fillId="0" borderId="18" xfId="46" applyFont="1" applyBorder="1" applyAlignment="1">
      <alignment horizontal="left" wrapText="1"/>
      <protection/>
    </xf>
    <xf numFmtId="0" fontId="11" fillId="0" borderId="18" xfId="46" applyFont="1" applyBorder="1" applyAlignment="1">
      <alignment wrapText="1"/>
      <protection/>
    </xf>
    <xf numFmtId="0" fontId="8" fillId="0" borderId="25" xfId="46" applyFont="1" applyBorder="1" applyAlignment="1">
      <alignment horizontal="center" wrapText="1"/>
      <protection/>
    </xf>
    <xf numFmtId="180" fontId="9" fillId="0" borderId="10" xfId="46" applyNumberFormat="1" applyFont="1" applyFill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right"/>
      <protection/>
    </xf>
    <xf numFmtId="0" fontId="1" fillId="0" borderId="0" xfId="46" applyFont="1" applyBorder="1" applyAlignment="1">
      <alignment horizontal="right" wrapText="1"/>
      <protection/>
    </xf>
    <xf numFmtId="0" fontId="4" fillId="0" borderId="0" xfId="46" applyFont="1" applyBorder="1" applyAlignment="1">
      <alignment wrapText="1"/>
      <protection/>
    </xf>
    <xf numFmtId="0" fontId="3" fillId="0" borderId="11" xfId="46" applyFont="1" applyBorder="1" applyAlignment="1">
      <alignment horizontal="right"/>
      <protection/>
    </xf>
    <xf numFmtId="0" fontId="4" fillId="0" borderId="10" xfId="46" applyFont="1" applyBorder="1" applyAlignment="1">
      <alignment horizontal="right"/>
      <protection/>
    </xf>
    <xf numFmtId="0" fontId="4" fillId="0" borderId="0" xfId="46" applyFont="1" applyBorder="1" applyAlignment="1">
      <alignment horizontal="right"/>
      <protection/>
    </xf>
    <xf numFmtId="0" fontId="3" fillId="0" borderId="19" xfId="46" applyFont="1" applyBorder="1" applyAlignment="1">
      <alignment horizontal="left" vertical="center" wrapText="1"/>
      <protection/>
    </xf>
    <xf numFmtId="0" fontId="4" fillId="0" borderId="18" xfId="46" applyFont="1" applyBorder="1" applyAlignment="1">
      <alignment horizontal="right" wrapText="1"/>
      <protection/>
    </xf>
    <xf numFmtId="0" fontId="1" fillId="0" borderId="10" xfId="46" applyFont="1" applyBorder="1" applyAlignment="1">
      <alignment horizontal="right" wrapText="1"/>
      <protection/>
    </xf>
    <xf numFmtId="0" fontId="7" fillId="0" borderId="0" xfId="46" applyFont="1" applyBorder="1" applyAlignment="1">
      <alignment horizontal="center"/>
      <protection/>
    </xf>
    <xf numFmtId="0" fontId="3" fillId="0" borderId="0" xfId="46" applyFont="1" applyBorder="1" applyAlignment="1">
      <alignment wrapText="1"/>
      <protection/>
    </xf>
    <xf numFmtId="0" fontId="4" fillId="0" borderId="10" xfId="46" applyFont="1" applyBorder="1" applyAlignment="1">
      <alignment horizontal="right" vertical="center" wrapText="1"/>
      <protection/>
    </xf>
    <xf numFmtId="0" fontId="8" fillId="0" borderId="19" xfId="46" applyFont="1" applyBorder="1" applyAlignment="1">
      <alignment horizont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0" xfId="46" applyFont="1" applyBorder="1" applyAlignment="1">
      <alignment wrapText="1"/>
      <protection/>
    </xf>
    <xf numFmtId="0" fontId="11" fillId="0" borderId="17" xfId="46" applyFont="1" applyBorder="1" applyAlignment="1">
      <alignment wrapText="1"/>
      <protection/>
    </xf>
    <xf numFmtId="0" fontId="10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9" fillId="0" borderId="16" xfId="46" applyFont="1" applyBorder="1" applyAlignment="1">
      <alignment horizontal="left" wrapText="1"/>
      <protection/>
    </xf>
    <xf numFmtId="0" fontId="9" fillId="0" borderId="16" xfId="46" applyFont="1" applyBorder="1" applyAlignment="1">
      <alignment wrapText="1"/>
      <protection/>
    </xf>
    <xf numFmtId="0" fontId="10" fillId="0" borderId="16" xfId="46" applyFont="1" applyBorder="1" applyAlignment="1">
      <alignment horizontal="left" vertical="center" wrapText="1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9" fillId="0" borderId="17" xfId="46" applyFont="1" applyBorder="1" applyAlignment="1">
      <alignment wrapText="1"/>
      <protection/>
    </xf>
    <xf numFmtId="0" fontId="8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wrapText="1"/>
      <protection/>
    </xf>
    <xf numFmtId="0" fontId="9" fillId="0" borderId="16" xfId="46" applyFont="1" applyBorder="1" applyAlignment="1">
      <alignment horizontal="center" wrapText="1"/>
      <protection/>
    </xf>
    <xf numFmtId="0" fontId="9" fillId="0" borderId="17" xfId="46" applyFont="1" applyBorder="1" applyAlignment="1">
      <alignment horizontal="center" wrapText="1"/>
      <protection/>
    </xf>
    <xf numFmtId="0" fontId="9" fillId="0" borderId="18" xfId="46" applyFont="1" applyBorder="1" applyAlignment="1">
      <alignment horizontal="center" wrapText="1"/>
      <protection/>
    </xf>
    <xf numFmtId="0" fontId="8" fillId="0" borderId="0" xfId="46" applyFont="1" applyBorder="1" applyAlignment="1">
      <alignment horizontal="center" wrapText="1"/>
      <protection/>
    </xf>
    <xf numFmtId="0" fontId="8" fillId="0" borderId="16" xfId="46" applyFont="1" applyBorder="1" applyAlignment="1">
      <alignment horizontal="center" wrapText="1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7" fillId="0" borderId="16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%20-%20G.%20Milanovac%20-%20T.%20Matijev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j"/>
      <sheetName val="SO2"/>
      <sheetName val="NO2"/>
      <sheetName val="SČ 2_5"/>
      <sheetName val="SČ 10 "/>
      <sheetName val="TM"/>
      <sheetName val="Jan"/>
      <sheetName val="Feb"/>
      <sheetName val="Mart"/>
      <sheetName val="Apr"/>
      <sheetName val="Maj"/>
      <sheetName val="Jun"/>
      <sheetName val="Jul"/>
      <sheetName val="Avg"/>
      <sheetName val="Sep"/>
      <sheetName val="Okt"/>
      <sheetName val="Nov"/>
      <sheetName val="Dec"/>
      <sheetName val="Godisnji"/>
    </sheetNames>
    <sheetDataSet>
      <sheetData sheetId="6">
        <row r="3">
          <cell r="C3" t="str">
            <v>ЦЕНТАР ГРАДА - УЛ. ТИХОМИРА МАТИЈЕВИЋА 4                       ОПШТИНСКА УПРАВА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M29" sqref="M29"/>
    </sheetView>
  </sheetViews>
  <sheetFormatPr defaultColWidth="8.7109375" defaultRowHeight="12.75"/>
  <cols>
    <col min="1" max="1" width="11.7109375" style="1" customWidth="1"/>
    <col min="2" max="2" width="6.7109375" style="1" customWidth="1"/>
    <col min="3" max="3" width="9.57421875" style="1" customWidth="1"/>
    <col min="4" max="14" width="8.7109375" style="1" customWidth="1"/>
    <col min="15" max="15" width="17.140625" style="1" customWidth="1"/>
    <col min="16" max="16" width="6.28125" style="1" customWidth="1"/>
    <col min="17" max="16384" width="8.7109375" style="1" customWidth="1"/>
  </cols>
  <sheetData>
    <row r="1" spans="1:17" ht="27.75" customHeight="1">
      <c r="A1" s="2" t="s">
        <v>0</v>
      </c>
      <c r="B1" s="3" t="str">
        <f>SO2!B1</f>
        <v>2023 ГОД.</v>
      </c>
      <c r="C1" s="2" t="s">
        <v>1</v>
      </c>
      <c r="D1" s="4" t="s">
        <v>2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SO2!J1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33" t="str">
        <f>SO2!O1</f>
        <v>МЕСТО – ГОРЊИ МИЛАНОВАЦ  </v>
      </c>
      <c r="P1" s="7"/>
      <c r="Q1" s="7"/>
    </row>
    <row r="2" ht="12" customHeight="1"/>
    <row r="3" spans="1:15" ht="12.75">
      <c r="A3" s="227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3"/>
    </row>
    <row r="4" spans="1:15" ht="12.75">
      <c r="A4" s="227"/>
      <c r="B4" s="11">
        <v>1</v>
      </c>
      <c r="C4" s="12">
        <v>29</v>
      </c>
      <c r="D4" s="13">
        <v>3</v>
      </c>
      <c r="E4" s="13">
        <v>3</v>
      </c>
      <c r="F4" s="13">
        <v>3</v>
      </c>
      <c r="G4" s="12">
        <v>3</v>
      </c>
      <c r="H4" s="12">
        <v>11</v>
      </c>
      <c r="I4" s="12">
        <v>3</v>
      </c>
      <c r="J4" s="12">
        <v>3</v>
      </c>
      <c r="K4" s="12"/>
      <c r="L4" s="12"/>
      <c r="M4" s="12"/>
      <c r="N4" s="14"/>
      <c r="O4" s="231" t="s">
        <v>19</v>
      </c>
    </row>
    <row r="5" spans="1:15" ht="12.75">
      <c r="A5" s="227"/>
      <c r="B5" s="11">
        <v>2</v>
      </c>
      <c r="C5" s="12">
        <v>22</v>
      </c>
      <c r="D5" s="13">
        <v>9</v>
      </c>
      <c r="E5" s="13">
        <v>3</v>
      </c>
      <c r="F5" s="13">
        <v>3</v>
      </c>
      <c r="G5" s="12"/>
      <c r="H5" s="12">
        <v>8</v>
      </c>
      <c r="I5" s="12">
        <v>3</v>
      </c>
      <c r="J5" s="12">
        <v>3</v>
      </c>
      <c r="K5" s="12"/>
      <c r="L5" s="12"/>
      <c r="M5" s="12"/>
      <c r="N5" s="14"/>
      <c r="O5" s="224"/>
    </row>
    <row r="6" spans="1:15" ht="12.75">
      <c r="A6" s="227"/>
      <c r="B6" s="11">
        <v>3</v>
      </c>
      <c r="C6" s="12"/>
      <c r="D6" s="13">
        <v>3</v>
      </c>
      <c r="E6" s="13">
        <v>3</v>
      </c>
      <c r="F6" s="13">
        <v>3</v>
      </c>
      <c r="G6" s="12">
        <v>3</v>
      </c>
      <c r="H6" s="12">
        <v>3</v>
      </c>
      <c r="I6" s="12">
        <v>3</v>
      </c>
      <c r="J6" s="12">
        <v>3</v>
      </c>
      <c r="K6" s="12"/>
      <c r="L6" s="12"/>
      <c r="M6" s="12"/>
      <c r="N6" s="14"/>
      <c r="O6" s="224"/>
    </row>
    <row r="7" spans="1:15" ht="12.75">
      <c r="A7" s="227"/>
      <c r="B7" s="11">
        <v>4</v>
      </c>
      <c r="C7" s="17">
        <v>32</v>
      </c>
      <c r="D7" s="13">
        <v>3</v>
      </c>
      <c r="E7" s="13">
        <v>3</v>
      </c>
      <c r="F7" s="13">
        <v>6</v>
      </c>
      <c r="G7" s="12">
        <v>3</v>
      </c>
      <c r="H7" s="12">
        <v>3</v>
      </c>
      <c r="I7" s="12">
        <v>3</v>
      </c>
      <c r="J7" s="12">
        <v>3</v>
      </c>
      <c r="K7" s="12"/>
      <c r="L7" s="12"/>
      <c r="M7" s="12"/>
      <c r="N7" s="12"/>
      <c r="O7" s="224"/>
    </row>
    <row r="8" spans="1:15" ht="12.75">
      <c r="A8" s="227"/>
      <c r="B8" s="11">
        <v>5</v>
      </c>
      <c r="C8" s="17">
        <v>29</v>
      </c>
      <c r="D8" s="13">
        <v>3</v>
      </c>
      <c r="E8" s="13">
        <v>3</v>
      </c>
      <c r="F8" s="13">
        <v>3</v>
      </c>
      <c r="G8" s="12">
        <v>3</v>
      </c>
      <c r="H8" s="12">
        <v>6</v>
      </c>
      <c r="I8" s="12">
        <v>3</v>
      </c>
      <c r="J8" s="12">
        <v>3</v>
      </c>
      <c r="K8" s="12"/>
      <c r="L8" s="12"/>
      <c r="M8" s="12"/>
      <c r="N8" s="12"/>
      <c r="O8" s="224"/>
    </row>
    <row r="9" spans="1:15" ht="12.75">
      <c r="A9" s="227"/>
      <c r="B9" s="11">
        <v>6</v>
      </c>
      <c r="C9" s="17">
        <v>22</v>
      </c>
      <c r="D9" s="13">
        <v>3</v>
      </c>
      <c r="E9" s="13">
        <v>3</v>
      </c>
      <c r="F9" s="13">
        <v>3</v>
      </c>
      <c r="G9" s="12">
        <v>3</v>
      </c>
      <c r="H9" s="12">
        <v>3</v>
      </c>
      <c r="I9" s="12">
        <v>3</v>
      </c>
      <c r="J9" s="12">
        <v>3</v>
      </c>
      <c r="K9" s="12"/>
      <c r="L9" s="12"/>
      <c r="M9" s="12"/>
      <c r="N9" s="12"/>
      <c r="O9" s="224"/>
    </row>
    <row r="10" spans="1:15" ht="12.75">
      <c r="A10" s="227"/>
      <c r="B10" s="11">
        <v>7</v>
      </c>
      <c r="C10" s="17">
        <v>16</v>
      </c>
      <c r="D10" s="13">
        <v>8</v>
      </c>
      <c r="E10" s="12">
        <v>8</v>
      </c>
      <c r="F10" s="13">
        <v>3</v>
      </c>
      <c r="G10" s="12">
        <v>3</v>
      </c>
      <c r="H10" s="12">
        <v>17</v>
      </c>
      <c r="I10" s="12">
        <v>3</v>
      </c>
      <c r="J10" s="12">
        <v>3</v>
      </c>
      <c r="K10" s="12"/>
      <c r="L10" s="12"/>
      <c r="M10" s="12"/>
      <c r="N10" s="12"/>
      <c r="O10" s="224"/>
    </row>
    <row r="11" spans="1:15" ht="12.75">
      <c r="A11" s="227"/>
      <c r="B11" s="11">
        <v>8</v>
      </c>
      <c r="C11" s="17">
        <v>20</v>
      </c>
      <c r="D11" s="13">
        <v>6</v>
      </c>
      <c r="E11" s="12">
        <v>6</v>
      </c>
      <c r="F11" s="13">
        <v>3</v>
      </c>
      <c r="G11" s="12">
        <v>3</v>
      </c>
      <c r="H11" s="12">
        <v>3</v>
      </c>
      <c r="I11" s="12">
        <v>3</v>
      </c>
      <c r="J11" s="12">
        <v>3</v>
      </c>
      <c r="K11" s="12"/>
      <c r="L11" s="12"/>
      <c r="M11" s="12"/>
      <c r="N11" s="12"/>
      <c r="O11" s="93"/>
    </row>
    <row r="12" spans="1:15" ht="12.75">
      <c r="A12" s="227"/>
      <c r="B12" s="11">
        <v>9</v>
      </c>
      <c r="C12" s="17">
        <v>18</v>
      </c>
      <c r="D12" s="13">
        <v>16</v>
      </c>
      <c r="E12" s="12">
        <v>6</v>
      </c>
      <c r="F12" s="13">
        <v>3</v>
      </c>
      <c r="G12" s="12">
        <v>3</v>
      </c>
      <c r="H12" s="12">
        <v>8</v>
      </c>
      <c r="I12" s="12">
        <v>9</v>
      </c>
      <c r="J12" s="12">
        <v>3</v>
      </c>
      <c r="K12" s="12"/>
      <c r="L12" s="12"/>
      <c r="M12" s="12"/>
      <c r="N12" s="12"/>
      <c r="O12" s="93"/>
    </row>
    <row r="13" spans="1:15" ht="12.75">
      <c r="A13" s="227"/>
      <c r="B13" s="11">
        <v>10</v>
      </c>
      <c r="C13" s="17">
        <v>9</v>
      </c>
      <c r="D13" s="12">
        <v>12</v>
      </c>
      <c r="E13" s="12">
        <v>18</v>
      </c>
      <c r="F13" s="13">
        <v>3</v>
      </c>
      <c r="G13" s="12">
        <v>3</v>
      </c>
      <c r="H13" s="12">
        <v>7</v>
      </c>
      <c r="I13" s="12">
        <v>3</v>
      </c>
      <c r="J13" s="12">
        <v>3</v>
      </c>
      <c r="K13" s="12"/>
      <c r="L13" s="12"/>
      <c r="M13" s="12"/>
      <c r="N13" s="12"/>
      <c r="O13" s="93"/>
    </row>
    <row r="14" spans="1:15" ht="12.75">
      <c r="A14" s="227"/>
      <c r="B14" s="11">
        <v>11</v>
      </c>
      <c r="C14" s="17">
        <v>3</v>
      </c>
      <c r="D14" s="13">
        <v>15</v>
      </c>
      <c r="E14" s="12">
        <v>15</v>
      </c>
      <c r="F14" s="13">
        <v>9</v>
      </c>
      <c r="G14" s="12">
        <v>3</v>
      </c>
      <c r="H14" s="12">
        <v>7</v>
      </c>
      <c r="I14" s="12">
        <v>3</v>
      </c>
      <c r="J14" s="12">
        <v>3</v>
      </c>
      <c r="K14" s="12"/>
      <c r="L14" s="12"/>
      <c r="M14" s="12"/>
      <c r="N14" s="12"/>
      <c r="O14" s="93"/>
    </row>
    <row r="15" spans="1:15" ht="12.75">
      <c r="A15" s="227"/>
      <c r="B15" s="11">
        <v>12</v>
      </c>
      <c r="C15" s="17">
        <v>8</v>
      </c>
      <c r="D15" s="13">
        <v>19</v>
      </c>
      <c r="E15" s="12">
        <v>10</v>
      </c>
      <c r="F15" s="13">
        <v>9</v>
      </c>
      <c r="G15" s="12"/>
      <c r="H15" s="12">
        <v>3</v>
      </c>
      <c r="I15" s="12">
        <v>3</v>
      </c>
      <c r="J15" s="12">
        <v>3</v>
      </c>
      <c r="K15" s="12"/>
      <c r="L15" s="12"/>
      <c r="M15" s="12"/>
      <c r="N15" s="12"/>
      <c r="O15" s="93"/>
    </row>
    <row r="16" spans="1:15" ht="12.75">
      <c r="A16" s="227"/>
      <c r="B16" s="11">
        <v>13</v>
      </c>
      <c r="C16" s="17">
        <v>3</v>
      </c>
      <c r="D16" s="12">
        <v>11</v>
      </c>
      <c r="E16" s="12">
        <v>6</v>
      </c>
      <c r="F16" s="13">
        <v>3</v>
      </c>
      <c r="G16" s="12"/>
      <c r="H16" s="12">
        <v>3</v>
      </c>
      <c r="I16" s="12">
        <v>9</v>
      </c>
      <c r="J16" s="12">
        <v>3</v>
      </c>
      <c r="K16" s="12"/>
      <c r="L16" s="12"/>
      <c r="M16" s="12"/>
      <c r="N16" s="12"/>
      <c r="O16" s="93"/>
    </row>
    <row r="17" spans="1:15" ht="12.75">
      <c r="A17" s="227"/>
      <c r="B17" s="11">
        <v>14</v>
      </c>
      <c r="C17" s="17">
        <v>9</v>
      </c>
      <c r="D17" s="12">
        <v>9</v>
      </c>
      <c r="E17" s="12">
        <v>3</v>
      </c>
      <c r="F17" s="13">
        <v>6</v>
      </c>
      <c r="G17" s="12"/>
      <c r="H17" s="12">
        <v>3</v>
      </c>
      <c r="I17" s="12">
        <v>8</v>
      </c>
      <c r="J17" s="12">
        <v>3</v>
      </c>
      <c r="K17" s="12"/>
      <c r="L17" s="12"/>
      <c r="M17" s="12"/>
      <c r="N17" s="19"/>
      <c r="O17" s="93"/>
    </row>
    <row r="18" spans="1:15" ht="12.75">
      <c r="A18" s="227"/>
      <c r="B18" s="11">
        <v>15</v>
      </c>
      <c r="C18" s="17">
        <v>11</v>
      </c>
      <c r="D18" s="12">
        <v>11</v>
      </c>
      <c r="E18" s="12">
        <v>3</v>
      </c>
      <c r="F18" s="13">
        <v>9</v>
      </c>
      <c r="G18" s="12"/>
      <c r="H18" s="12">
        <v>6</v>
      </c>
      <c r="I18" s="12">
        <v>3</v>
      </c>
      <c r="J18" s="12">
        <v>3</v>
      </c>
      <c r="K18" s="12"/>
      <c r="L18" s="12"/>
      <c r="M18" s="12"/>
      <c r="N18" s="12"/>
      <c r="O18" s="93"/>
    </row>
    <row r="19" spans="1:15" ht="12.75">
      <c r="A19" s="227"/>
      <c r="B19" s="11">
        <v>16</v>
      </c>
      <c r="C19" s="17">
        <v>3</v>
      </c>
      <c r="D19" s="231">
        <v>3</v>
      </c>
      <c r="E19" s="12">
        <v>3</v>
      </c>
      <c r="F19" s="13">
        <v>6</v>
      </c>
      <c r="G19" s="12">
        <v>3</v>
      </c>
      <c r="H19" s="12">
        <v>13</v>
      </c>
      <c r="I19" s="12">
        <v>3</v>
      </c>
      <c r="J19" s="12">
        <v>3</v>
      </c>
      <c r="K19" s="12"/>
      <c r="L19" s="12"/>
      <c r="M19" s="12"/>
      <c r="N19" s="12"/>
      <c r="O19" s="93"/>
    </row>
    <row r="20" spans="1:15" ht="12.75">
      <c r="A20" s="227"/>
      <c r="B20" s="11">
        <v>17</v>
      </c>
      <c r="C20" s="17">
        <v>3</v>
      </c>
      <c r="D20" s="12">
        <v>3</v>
      </c>
      <c r="E20" s="12">
        <v>11</v>
      </c>
      <c r="F20" s="12"/>
      <c r="G20" s="12">
        <v>3</v>
      </c>
      <c r="H20" s="12">
        <v>12</v>
      </c>
      <c r="I20" s="12">
        <v>8</v>
      </c>
      <c r="J20" s="12">
        <v>3</v>
      </c>
      <c r="K20" s="12"/>
      <c r="L20" s="12"/>
      <c r="M20" s="12"/>
      <c r="N20" s="12"/>
      <c r="O20" s="93"/>
    </row>
    <row r="21" spans="1:15" ht="12.75">
      <c r="A21" s="227"/>
      <c r="B21" s="11">
        <v>18</v>
      </c>
      <c r="C21" s="18">
        <v>12</v>
      </c>
      <c r="D21" s="12">
        <v>12</v>
      </c>
      <c r="E21" s="12">
        <v>8</v>
      </c>
      <c r="F21" s="13">
        <v>6</v>
      </c>
      <c r="G21" s="12">
        <v>3</v>
      </c>
      <c r="H21" s="12">
        <v>3</v>
      </c>
      <c r="I21" s="12">
        <v>3</v>
      </c>
      <c r="J21" s="12">
        <v>3</v>
      </c>
      <c r="K21" s="12"/>
      <c r="L21" s="12"/>
      <c r="M21" s="12"/>
      <c r="N21" s="12"/>
      <c r="O21" s="93"/>
    </row>
    <row r="22" spans="1:15" ht="12.75">
      <c r="A22" s="227"/>
      <c r="B22" s="11">
        <v>19</v>
      </c>
      <c r="C22" s="18">
        <v>3</v>
      </c>
      <c r="D22" s="12">
        <v>3</v>
      </c>
      <c r="E22" s="12">
        <v>16</v>
      </c>
      <c r="F22" s="13">
        <v>11</v>
      </c>
      <c r="G22" s="12">
        <v>3</v>
      </c>
      <c r="H22" s="12">
        <v>10</v>
      </c>
      <c r="I22" s="12">
        <v>3</v>
      </c>
      <c r="J22" s="12">
        <v>3</v>
      </c>
      <c r="K22" s="12"/>
      <c r="L22" s="12"/>
      <c r="M22" s="12"/>
      <c r="N22" s="19"/>
      <c r="O22" s="93"/>
    </row>
    <row r="23" spans="1:15" ht="12.75">
      <c r="A23" s="227"/>
      <c r="B23" s="11">
        <v>20</v>
      </c>
      <c r="C23" s="18">
        <v>3</v>
      </c>
      <c r="D23" s="12">
        <v>3</v>
      </c>
      <c r="E23" s="12">
        <v>14</v>
      </c>
      <c r="F23" s="12">
        <v>14</v>
      </c>
      <c r="G23" s="12">
        <v>3</v>
      </c>
      <c r="H23" s="12">
        <v>9</v>
      </c>
      <c r="I23" s="12">
        <v>3</v>
      </c>
      <c r="J23" s="12">
        <v>3</v>
      </c>
      <c r="K23" s="12"/>
      <c r="L23" s="12"/>
      <c r="M23" s="12"/>
      <c r="N23" s="19"/>
      <c r="O23" s="93"/>
    </row>
    <row r="24" spans="1:15" ht="12.75">
      <c r="A24" s="227"/>
      <c r="B24" s="11">
        <v>21</v>
      </c>
      <c r="C24" s="17">
        <v>3</v>
      </c>
      <c r="D24" s="13">
        <v>15</v>
      </c>
      <c r="E24" s="12">
        <v>8</v>
      </c>
      <c r="F24" s="13">
        <v>6</v>
      </c>
      <c r="G24" s="12">
        <v>3</v>
      </c>
      <c r="H24" s="12">
        <v>6</v>
      </c>
      <c r="I24" s="12">
        <v>3</v>
      </c>
      <c r="J24" s="12">
        <v>3</v>
      </c>
      <c r="K24" s="12"/>
      <c r="L24" s="12"/>
      <c r="M24" s="12"/>
      <c r="N24" s="19"/>
      <c r="O24" s="93"/>
    </row>
    <row r="25" spans="1:15" ht="12.75">
      <c r="A25" s="227"/>
      <c r="B25" s="11">
        <v>22</v>
      </c>
      <c r="C25" s="17">
        <v>3</v>
      </c>
      <c r="D25" s="13">
        <v>15</v>
      </c>
      <c r="E25" s="12">
        <v>6</v>
      </c>
      <c r="F25" s="13">
        <v>6</v>
      </c>
      <c r="G25" s="12">
        <v>3</v>
      </c>
      <c r="H25" s="12">
        <v>9</v>
      </c>
      <c r="I25" s="12">
        <v>3</v>
      </c>
      <c r="J25" s="12">
        <v>3</v>
      </c>
      <c r="K25" s="12"/>
      <c r="L25" s="12"/>
      <c r="M25" s="12"/>
      <c r="N25" s="19"/>
      <c r="O25" s="93"/>
    </row>
    <row r="26" spans="1:15" ht="12.75">
      <c r="A26" s="227"/>
      <c r="B26" s="11">
        <v>23</v>
      </c>
      <c r="C26" s="17">
        <v>3</v>
      </c>
      <c r="D26" s="13">
        <v>9</v>
      </c>
      <c r="E26" s="12">
        <v>9</v>
      </c>
      <c r="F26" s="13">
        <v>3</v>
      </c>
      <c r="G26" s="12">
        <v>6</v>
      </c>
      <c r="H26" s="12">
        <v>3</v>
      </c>
      <c r="I26" s="12">
        <v>3</v>
      </c>
      <c r="J26" s="12">
        <v>3</v>
      </c>
      <c r="K26" s="12"/>
      <c r="L26" s="12"/>
      <c r="M26" s="12"/>
      <c r="N26" s="19"/>
      <c r="O26" s="93"/>
    </row>
    <row r="27" spans="1:15" ht="12.75">
      <c r="A27" s="227"/>
      <c r="B27" s="11">
        <v>24</v>
      </c>
      <c r="C27" s="17">
        <v>3</v>
      </c>
      <c r="D27" s="13">
        <v>9</v>
      </c>
      <c r="E27" s="12">
        <v>3</v>
      </c>
      <c r="F27" s="13">
        <v>3</v>
      </c>
      <c r="G27" s="12">
        <v>3</v>
      </c>
      <c r="H27" s="12">
        <v>3</v>
      </c>
      <c r="I27" s="12">
        <v>3</v>
      </c>
      <c r="J27" s="12">
        <v>3</v>
      </c>
      <c r="K27" s="12"/>
      <c r="L27" s="12"/>
      <c r="M27" s="12"/>
      <c r="N27" s="19"/>
      <c r="O27" s="93"/>
    </row>
    <row r="28" spans="1:15" ht="12.75">
      <c r="A28" s="227"/>
      <c r="B28" s="11">
        <v>25</v>
      </c>
      <c r="C28" s="17">
        <v>3</v>
      </c>
      <c r="D28" s="13">
        <v>6</v>
      </c>
      <c r="E28" s="12">
        <v>3</v>
      </c>
      <c r="F28" s="12">
        <v>3</v>
      </c>
      <c r="G28" s="12">
        <v>3</v>
      </c>
      <c r="H28" s="12">
        <v>3</v>
      </c>
      <c r="I28" s="12">
        <v>3</v>
      </c>
      <c r="J28" s="12">
        <v>3</v>
      </c>
      <c r="K28" s="12"/>
      <c r="L28" s="12"/>
      <c r="M28" s="12"/>
      <c r="N28" s="19"/>
      <c r="O28" s="93"/>
    </row>
    <row r="29" spans="1:15" ht="12.75">
      <c r="A29" s="227"/>
      <c r="B29" s="11">
        <v>26</v>
      </c>
      <c r="C29" s="17">
        <v>3</v>
      </c>
      <c r="D29" s="13">
        <v>6</v>
      </c>
      <c r="E29" s="12">
        <v>11</v>
      </c>
      <c r="F29" s="13">
        <v>3</v>
      </c>
      <c r="G29" s="12">
        <v>3</v>
      </c>
      <c r="H29" s="12">
        <v>3</v>
      </c>
      <c r="I29" s="12">
        <v>3</v>
      </c>
      <c r="J29" s="12">
        <v>3</v>
      </c>
      <c r="K29" s="12"/>
      <c r="L29" s="12"/>
      <c r="M29" s="12"/>
      <c r="N29" s="19"/>
      <c r="O29" s="93"/>
    </row>
    <row r="30" spans="1:15" ht="12.75">
      <c r="A30" s="227"/>
      <c r="B30" s="11">
        <v>27</v>
      </c>
      <c r="C30" s="17">
        <v>3</v>
      </c>
      <c r="D30" s="13">
        <v>8</v>
      </c>
      <c r="E30" s="13">
        <v>13</v>
      </c>
      <c r="F30" s="13">
        <v>3</v>
      </c>
      <c r="G30" s="12">
        <v>3</v>
      </c>
      <c r="H30" s="12">
        <v>7</v>
      </c>
      <c r="I30" s="12">
        <v>3</v>
      </c>
      <c r="J30" s="12">
        <v>3</v>
      </c>
      <c r="K30" s="12"/>
      <c r="L30" s="12"/>
      <c r="M30" s="12"/>
      <c r="N30" s="19"/>
      <c r="O30" s="93"/>
    </row>
    <row r="31" spans="1:15" ht="12.75">
      <c r="A31" s="227"/>
      <c r="B31" s="11">
        <v>28</v>
      </c>
      <c r="C31" s="17">
        <v>3</v>
      </c>
      <c r="D31" s="13">
        <v>3</v>
      </c>
      <c r="E31" s="13">
        <v>8</v>
      </c>
      <c r="F31" s="13">
        <v>3</v>
      </c>
      <c r="G31" s="12">
        <v>3</v>
      </c>
      <c r="H31" s="12">
        <v>3</v>
      </c>
      <c r="I31" s="12">
        <v>6</v>
      </c>
      <c r="J31" s="12">
        <v>3</v>
      </c>
      <c r="K31" s="12"/>
      <c r="L31" s="12"/>
      <c r="M31" s="12"/>
      <c r="N31" s="19"/>
      <c r="O31" s="93"/>
    </row>
    <row r="32" spans="1:15" ht="12.75">
      <c r="A32" s="227"/>
      <c r="B32" s="11">
        <v>29</v>
      </c>
      <c r="C32" s="17">
        <v>25</v>
      </c>
      <c r="D32" s="13"/>
      <c r="E32" s="13">
        <v>13</v>
      </c>
      <c r="F32" s="13">
        <v>3</v>
      </c>
      <c r="G32" s="12">
        <v>3</v>
      </c>
      <c r="H32" s="12">
        <v>3</v>
      </c>
      <c r="I32" s="12">
        <v>3</v>
      </c>
      <c r="J32" s="12">
        <v>3</v>
      </c>
      <c r="K32" s="12"/>
      <c r="L32" s="12"/>
      <c r="M32" s="12"/>
      <c r="N32" s="19"/>
      <c r="O32" s="93"/>
    </row>
    <row r="33" spans="1:16" ht="12.75">
      <c r="A33" s="227"/>
      <c r="B33" s="11">
        <v>30</v>
      </c>
      <c r="C33" s="17">
        <v>29</v>
      </c>
      <c r="D33" s="13"/>
      <c r="E33" s="13">
        <v>11</v>
      </c>
      <c r="F33" s="13">
        <v>3</v>
      </c>
      <c r="G33" s="12">
        <v>10</v>
      </c>
      <c r="H33" s="12">
        <v>7</v>
      </c>
      <c r="I33" s="12">
        <v>3</v>
      </c>
      <c r="J33" s="12">
        <v>3</v>
      </c>
      <c r="K33" s="12"/>
      <c r="L33" s="12"/>
      <c r="M33" s="12"/>
      <c r="N33" s="19"/>
      <c r="O33" s="225"/>
      <c r="P33" s="21"/>
    </row>
    <row r="34" spans="1:16" ht="12.75" customHeight="1">
      <c r="A34" s="227"/>
      <c r="B34" s="11">
        <v>31</v>
      </c>
      <c r="C34" s="17">
        <v>3</v>
      </c>
      <c r="D34" s="13"/>
      <c r="E34" s="13">
        <v>3</v>
      </c>
      <c r="F34" s="13"/>
      <c r="G34" s="12">
        <v>3</v>
      </c>
      <c r="H34" s="13"/>
      <c r="I34" s="12">
        <v>3</v>
      </c>
      <c r="J34" s="12">
        <v>3</v>
      </c>
      <c r="K34" s="12"/>
      <c r="L34" s="12"/>
      <c r="M34" s="13"/>
      <c r="N34" s="19"/>
      <c r="O34" s="225" t="s">
        <v>20</v>
      </c>
      <c r="P34" s="22"/>
    </row>
    <row r="35" spans="1:16" ht="16.5" customHeight="1">
      <c r="A35" s="254" t="s">
        <v>21</v>
      </c>
      <c r="B35" s="257"/>
      <c r="C35" s="226">
        <f aca="true" t="shared" si="0" ref="C35:N35">COUNT(C4:C34)</f>
        <v>30</v>
      </c>
      <c r="D35" s="226">
        <f t="shared" si="0"/>
        <v>28</v>
      </c>
      <c r="E35" s="226">
        <f t="shared" si="0"/>
        <v>31</v>
      </c>
      <c r="F35" s="226">
        <f t="shared" si="0"/>
        <v>29</v>
      </c>
      <c r="G35" s="226">
        <f t="shared" si="0"/>
        <v>26</v>
      </c>
      <c r="H35" s="226">
        <f t="shared" si="0"/>
        <v>30</v>
      </c>
      <c r="I35" s="226">
        <f t="shared" si="0"/>
        <v>31</v>
      </c>
      <c r="J35" s="226">
        <f t="shared" si="0"/>
        <v>31</v>
      </c>
      <c r="K35" s="226">
        <f t="shared" si="0"/>
        <v>0</v>
      </c>
      <c r="L35" s="226">
        <f t="shared" si="0"/>
        <v>0</v>
      </c>
      <c r="M35" s="226">
        <f t="shared" si="0"/>
        <v>0</v>
      </c>
      <c r="N35" s="226">
        <f t="shared" si="0"/>
        <v>0</v>
      </c>
      <c r="O35" s="24">
        <f>SUM(C35:N35)</f>
        <v>236</v>
      </c>
      <c r="P35" s="25"/>
    </row>
    <row r="36" spans="1:16" ht="15" customHeight="1">
      <c r="A36" s="254" t="s">
        <v>22</v>
      </c>
      <c r="B36" s="254"/>
      <c r="C36" s="26">
        <f aca="true" t="shared" si="1" ref="C36:N36">COUNTIF(C4:C34,"&gt;50")</f>
        <v>0</v>
      </c>
      <c r="D36" s="26">
        <f t="shared" si="1"/>
        <v>0</v>
      </c>
      <c r="E36" s="26">
        <f t="shared" si="1"/>
        <v>0</v>
      </c>
      <c r="F36" s="26">
        <f t="shared" si="1"/>
        <v>0</v>
      </c>
      <c r="G36" s="26">
        <f t="shared" si="1"/>
        <v>0</v>
      </c>
      <c r="H36" s="26">
        <f t="shared" si="1"/>
        <v>0</v>
      </c>
      <c r="I36" s="26">
        <f t="shared" si="1"/>
        <v>0</v>
      </c>
      <c r="J36" s="26">
        <f t="shared" si="1"/>
        <v>0</v>
      </c>
      <c r="K36" s="26">
        <f t="shared" si="1"/>
        <v>0</v>
      </c>
      <c r="L36" s="26">
        <f t="shared" si="1"/>
        <v>0</v>
      </c>
      <c r="M36" s="26">
        <f t="shared" si="1"/>
        <v>0</v>
      </c>
      <c r="N36" s="26">
        <f t="shared" si="1"/>
        <v>0</v>
      </c>
      <c r="O36" s="24">
        <f>SUM(C36:N36)</f>
        <v>0</v>
      </c>
      <c r="P36" s="25"/>
    </row>
    <row r="37" spans="1:16" ht="15" customHeight="1">
      <c r="A37" s="254" t="s">
        <v>23</v>
      </c>
      <c r="B37" s="254"/>
      <c r="C37" s="27">
        <f>IF(C35&gt;15,SUM(C4:C34)/C35,"")</f>
        <v>11.2</v>
      </c>
      <c r="D37" s="27">
        <f aca="true" t="shared" si="2" ref="D37:N37">IF(D35&gt;20,SUM(D4:D34)/D35,"")</f>
        <v>8.071428571428571</v>
      </c>
      <c r="E37" s="27">
        <f>IF(E35&gt;15,SUM(E4:E34)/E35,"")</f>
        <v>7.516129032258065</v>
      </c>
      <c r="F37" s="27">
        <f t="shared" si="2"/>
        <v>4.896551724137931</v>
      </c>
      <c r="G37" s="27">
        <f t="shared" si="2"/>
        <v>3.3846153846153846</v>
      </c>
      <c r="H37" s="27">
        <f t="shared" si="2"/>
        <v>6.166666666666667</v>
      </c>
      <c r="I37" s="27">
        <f t="shared" si="2"/>
        <v>3.806451612903226</v>
      </c>
      <c r="J37" s="27">
        <f t="shared" si="2"/>
        <v>3</v>
      </c>
      <c r="K37" s="27">
        <f t="shared" si="2"/>
      </c>
      <c r="L37" s="27">
        <f t="shared" si="2"/>
      </c>
      <c r="M37" s="27">
        <f t="shared" si="2"/>
      </c>
      <c r="N37" s="27">
        <f t="shared" si="2"/>
      </c>
      <c r="O37" s="28">
        <f>AVERAGE(C4:N34)</f>
        <v>6.021186440677966</v>
      </c>
      <c r="P37" s="25"/>
    </row>
    <row r="38" spans="1:16" ht="15" customHeight="1">
      <c r="A38" s="254" t="s">
        <v>24</v>
      </c>
      <c r="B38" s="254"/>
      <c r="C38" s="23">
        <f aca="true" t="shared" si="3" ref="C38:N38">MAX(C4:C34)</f>
        <v>32</v>
      </c>
      <c r="D38" s="23">
        <f t="shared" si="3"/>
        <v>19</v>
      </c>
      <c r="E38" s="23">
        <f t="shared" si="3"/>
        <v>18</v>
      </c>
      <c r="F38" s="23">
        <f t="shared" si="3"/>
        <v>14</v>
      </c>
      <c r="G38" s="23">
        <f t="shared" si="3"/>
        <v>10</v>
      </c>
      <c r="H38" s="23">
        <f t="shared" si="3"/>
        <v>17</v>
      </c>
      <c r="I38" s="23">
        <f t="shared" si="3"/>
        <v>9</v>
      </c>
      <c r="J38" s="23">
        <f t="shared" si="3"/>
        <v>3</v>
      </c>
      <c r="K38" s="23">
        <f t="shared" si="3"/>
        <v>0</v>
      </c>
      <c r="L38" s="23">
        <f t="shared" si="3"/>
        <v>0</v>
      </c>
      <c r="M38" s="23">
        <f t="shared" si="3"/>
        <v>0</v>
      </c>
      <c r="N38" s="23">
        <f t="shared" si="3"/>
        <v>0</v>
      </c>
      <c r="O38" s="24">
        <f>MAX(C38:N38)</f>
        <v>32</v>
      </c>
      <c r="P38" s="25"/>
    </row>
    <row r="39" spans="1:16" ht="15" customHeight="1">
      <c r="A39" s="254" t="s">
        <v>25</v>
      </c>
      <c r="B39" s="254"/>
      <c r="C39" s="23">
        <f aca="true" t="shared" si="4" ref="C39:N39">MIN(C4:C34)</f>
        <v>3</v>
      </c>
      <c r="D39" s="23">
        <f t="shared" si="4"/>
        <v>3</v>
      </c>
      <c r="E39" s="23">
        <f t="shared" si="4"/>
        <v>3</v>
      </c>
      <c r="F39" s="23">
        <f t="shared" si="4"/>
        <v>3</v>
      </c>
      <c r="G39" s="23">
        <f t="shared" si="4"/>
        <v>3</v>
      </c>
      <c r="H39" s="23">
        <f t="shared" si="4"/>
        <v>3</v>
      </c>
      <c r="I39" s="23">
        <f t="shared" si="4"/>
        <v>3</v>
      </c>
      <c r="J39" s="23">
        <f t="shared" si="4"/>
        <v>3</v>
      </c>
      <c r="K39" s="23">
        <f t="shared" si="4"/>
        <v>0</v>
      </c>
      <c r="L39" s="23">
        <f t="shared" si="4"/>
        <v>0</v>
      </c>
      <c r="M39" s="23">
        <f t="shared" si="4"/>
        <v>0</v>
      </c>
      <c r="N39" s="23">
        <f t="shared" si="4"/>
        <v>0</v>
      </c>
      <c r="O39" s="24">
        <f>MIN(C39:N39)</f>
        <v>0</v>
      </c>
      <c r="P39" s="25"/>
    </row>
    <row r="40" spans="1:16" ht="15" customHeight="1">
      <c r="A40" s="254" t="s">
        <v>26</v>
      </c>
      <c r="B40" s="254"/>
      <c r="C40" s="29">
        <f aca="true" t="shared" si="5" ref="C40:N40">IF(C35&gt;1,PERCENTILE(C4:C34,0.98),"")</f>
        <v>30.259999999999994</v>
      </c>
      <c r="D40" s="29">
        <f t="shared" si="5"/>
        <v>17.380000000000003</v>
      </c>
      <c r="E40" s="29">
        <f t="shared" si="5"/>
        <v>16.799999999999997</v>
      </c>
      <c r="F40" s="29">
        <f t="shared" si="5"/>
        <v>12.319999999999993</v>
      </c>
      <c r="G40" s="29">
        <f t="shared" si="5"/>
        <v>8</v>
      </c>
      <c r="H40" s="29">
        <f t="shared" si="5"/>
        <v>14.679999999999993</v>
      </c>
      <c r="I40" s="29">
        <f t="shared" si="5"/>
        <v>9</v>
      </c>
      <c r="J40" s="29">
        <f t="shared" si="5"/>
        <v>3</v>
      </c>
      <c r="K40" s="29">
        <f t="shared" si="5"/>
      </c>
      <c r="L40" s="29">
        <f t="shared" si="5"/>
      </c>
      <c r="M40" s="29">
        <f t="shared" si="5"/>
      </c>
      <c r="N40" s="29">
        <f t="shared" si="5"/>
      </c>
      <c r="O40" s="30">
        <f>PERCENTILE(C4:N34,0.95)</f>
        <v>16.25000000000003</v>
      </c>
      <c r="P40" s="25"/>
    </row>
    <row r="41" spans="1:16" ht="15" customHeight="1">
      <c r="A41" s="254" t="s">
        <v>27</v>
      </c>
      <c r="B41" s="254"/>
      <c r="C41" s="31">
        <f aca="true" t="shared" si="6" ref="C41:N41">IF(C35&gt;20,MEDIAN(C4:C34),0)</f>
        <v>5.5</v>
      </c>
      <c r="D41" s="31">
        <f t="shared" si="6"/>
        <v>8</v>
      </c>
      <c r="E41" s="31">
        <f t="shared" si="6"/>
        <v>6</v>
      </c>
      <c r="F41" s="31">
        <f t="shared" si="6"/>
        <v>3</v>
      </c>
      <c r="G41" s="31">
        <f t="shared" si="6"/>
        <v>3</v>
      </c>
      <c r="H41" s="31">
        <f t="shared" si="6"/>
        <v>6</v>
      </c>
      <c r="I41" s="31">
        <f t="shared" si="6"/>
        <v>3</v>
      </c>
      <c r="J41" s="31">
        <f t="shared" si="6"/>
        <v>3</v>
      </c>
      <c r="K41" s="31">
        <f t="shared" si="6"/>
        <v>0</v>
      </c>
      <c r="L41" s="31">
        <f t="shared" si="6"/>
        <v>0</v>
      </c>
      <c r="M41" s="31">
        <f t="shared" si="6"/>
        <v>0</v>
      </c>
      <c r="N41" s="31">
        <f t="shared" si="6"/>
        <v>0</v>
      </c>
      <c r="O41" s="30">
        <f>IF(O35&gt;20,MEDIAN(C4:N34),0)</f>
        <v>3</v>
      </c>
      <c r="P41" s="25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SO2!F2</f>
        <v>АПРИЛ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SO2!F35</f>
        <v>29</v>
      </c>
      <c r="C7" s="150">
        <f>Cadj!F35</f>
        <v>29</v>
      </c>
      <c r="D7" s="150">
        <f>'SČ 2_5'!F35</f>
        <v>0</v>
      </c>
      <c r="E7" s="150">
        <f>'SČ 10 '!G35</f>
        <v>0</v>
      </c>
      <c r="F7" s="150">
        <f>NO2!F35</f>
        <v>29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SO2!F37</f>
        <v>4.720689655172414</v>
      </c>
      <c r="C8" s="153">
        <f>Cadj!F37</f>
        <v>4.896551724137931</v>
      </c>
      <c r="D8" s="153">
        <f>'SČ 2_5'!F37</f>
      </c>
      <c r="E8" s="153">
        <f>'SČ 10 '!G37</f>
        <v>0</v>
      </c>
      <c r="F8" s="153">
        <f>NO2!F37</f>
        <v>27.413793103448278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SO2!F41</f>
        <v>4.1</v>
      </c>
      <c r="C9" s="153">
        <f>Cadj!F41</f>
        <v>3</v>
      </c>
      <c r="D9" s="153"/>
      <c r="E9" s="153"/>
      <c r="F9" s="153">
        <f>NO2!F41</f>
        <v>27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SO2!F40</f>
        <v>15.344000000000001</v>
      </c>
      <c r="C10" s="153">
        <f>Cadj!F40</f>
        <v>12.319999999999993</v>
      </c>
      <c r="D10" s="153"/>
      <c r="E10" s="153">
        <f>'SČ 10 '!G40</f>
      </c>
      <c r="F10" s="153">
        <f>NO2!F40</f>
        <v>39.31999999999999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SO2!F39</f>
        <v>2.3</v>
      </c>
      <c r="C11" s="150">
        <f>Cadj!F39</f>
        <v>3</v>
      </c>
      <c r="D11" s="153">
        <f>'SČ 2_5'!F39</f>
        <v>0</v>
      </c>
      <c r="E11" s="153">
        <f>'SČ 10 '!G39</f>
        <v>0</v>
      </c>
      <c r="F11" s="150">
        <f>NO2!F39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SO2!F38</f>
        <v>15.4</v>
      </c>
      <c r="C12" s="150">
        <f>Cadj!F38</f>
        <v>14</v>
      </c>
      <c r="D12" s="153">
        <f>'SČ 2_5'!F38</f>
        <v>0</v>
      </c>
      <c r="E12" s="153">
        <f>'SČ 10 '!G38</f>
        <v>0</v>
      </c>
      <c r="F12" s="150">
        <f>NO2!F38</f>
        <v>41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SO2!F36</f>
        <v>0</v>
      </c>
      <c r="C13" s="150">
        <f>Cadj!F36</f>
        <v>0</v>
      </c>
      <c r="D13" s="150"/>
      <c r="E13" s="150">
        <f>'SČ 10 '!G36</f>
        <v>0</v>
      </c>
      <c r="F13" s="150">
        <f>NO2!F36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107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АПРИЛ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177</v>
      </c>
      <c r="G36" s="143" t="s">
        <v>177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TM!F27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TM!F8</f>
        <v>43.5</v>
      </c>
      <c r="D39" s="164">
        <f>TM!F13</f>
        <v>6.42</v>
      </c>
      <c r="E39" s="164">
        <f>TM!F14</f>
        <v>22</v>
      </c>
      <c r="F39" s="164">
        <f>TM!F18</f>
        <v>6.4</v>
      </c>
      <c r="G39" s="164">
        <f>TM!F17</f>
        <v>4.9</v>
      </c>
      <c r="H39" s="164"/>
      <c r="I39" s="165">
        <f>TM!F15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2.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2.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2.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2.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145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АПРИЛ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177</v>
      </c>
      <c r="G61" s="143" t="s">
        <v>177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TM!F16</f>
        <v>1.1</v>
      </c>
      <c r="D64" s="164">
        <f>TM!F19</f>
        <v>1.3</v>
      </c>
      <c r="E64" s="164">
        <f>TM!F20</f>
        <v>0.7</v>
      </c>
      <c r="F64" s="164">
        <f>TM!F10</f>
        <v>30.3</v>
      </c>
      <c r="G64" s="164">
        <f>TM!F9</f>
        <v>13.2</v>
      </c>
      <c r="H64" s="164">
        <f>TM!F25</f>
        <v>0.5</v>
      </c>
      <c r="I64" s="164">
        <f>TM!F11</f>
        <v>12.5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147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АПРИЛ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181</v>
      </c>
      <c r="G86" s="143" t="s">
        <v>181</v>
      </c>
      <c r="H86" s="143" t="s">
        <v>181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TM!F12</f>
        <v>0.7</v>
      </c>
      <c r="D89" s="164"/>
      <c r="E89" s="164">
        <f>TM!F24</f>
        <v>0.625</v>
      </c>
      <c r="F89" s="164">
        <f>TM!F21</f>
        <v>0.625</v>
      </c>
      <c r="G89" s="164">
        <f>TM!F23</f>
        <v>0.5</v>
      </c>
      <c r="H89" s="153">
        <f>TM!F26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2.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3.25" customHeight="1">
      <c r="A108" s="268" t="s">
        <v>133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АПРИЛ</v>
      </c>
      <c r="I109" s="139" t="str">
        <f>I3</f>
        <v>2023 ГОД.</v>
      </c>
    </row>
    <row r="110" spans="1:9" ht="21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.7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'!G77</f>
        <v>0</v>
      </c>
      <c r="D114" s="162">
        <f>'SČ 10 '!G119</f>
        <v>0</v>
      </c>
      <c r="E114" s="162">
        <f>'SČ 10 '!G161</f>
        <v>0</v>
      </c>
      <c r="F114" s="162">
        <f>'SČ 10 '!G203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'!G79</f>
      </c>
      <c r="D115" s="164">
        <f>'SČ 10 '!G121</f>
      </c>
      <c r="E115" s="164">
        <f>'SČ 10 '!G163</f>
      </c>
      <c r="F115" s="164">
        <f>'SČ 10 '!G205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'!G81</f>
        <v>0</v>
      </c>
      <c r="D118" s="165">
        <f>'SČ 10 '!G123</f>
        <v>0</v>
      </c>
      <c r="E118" s="164">
        <f>'SČ 10 '!G165</f>
        <v>0</v>
      </c>
      <c r="F118" s="164">
        <f>'SČ 10 '!G207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'!G80</f>
        <v>0</v>
      </c>
      <c r="D119" s="165">
        <f>'SČ 10 '!G122</f>
        <v>0</v>
      </c>
      <c r="E119" s="164">
        <f>'SČ 10 '!G164</f>
        <v>0</v>
      </c>
      <c r="F119" s="164">
        <f>'SČ 10 '!G206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'!G78</f>
        <v>0</v>
      </c>
      <c r="D120" s="162">
        <f>'SČ 10 '!G120</f>
        <v>0</v>
      </c>
      <c r="E120" s="162">
        <f>'SČ 10 '!G162</f>
        <v>0</v>
      </c>
      <c r="F120" s="162">
        <f>'SČ 10 '!G204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5"/>
  <sheetViews>
    <sheetView view="pageBreakPreview" zoomScaleSheetLayoutView="10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SO2!G2</f>
        <v>МАЈ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SO2!G35</f>
        <v>26</v>
      </c>
      <c r="C7" s="150">
        <f>Cadj!G35</f>
        <v>26</v>
      </c>
      <c r="D7" s="150">
        <f>'SČ 2_5'!G35</f>
        <v>0</v>
      </c>
      <c r="E7" s="150">
        <f>'SČ 10 '!H35</f>
        <v>5</v>
      </c>
      <c r="F7" s="150">
        <f>NO2!G35</f>
        <v>26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SO2!G37</f>
        <v>3.015384615384615</v>
      </c>
      <c r="C8" s="153">
        <f>Cadj!G37</f>
        <v>3.3846153846153846</v>
      </c>
      <c r="D8" s="153"/>
      <c r="E8" s="153">
        <f>'SČ 10 '!H37</f>
        <v>0</v>
      </c>
      <c r="F8" s="153">
        <f>NO2!G37</f>
        <v>18.03846153846154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SO2!G41</f>
        <v>3</v>
      </c>
      <c r="C9" s="153">
        <f>Cadj!G41</f>
        <v>3</v>
      </c>
      <c r="D9" s="153"/>
      <c r="E9" s="153">
        <f>'SČ 10 '!H41</f>
        <v>0</v>
      </c>
      <c r="F9" s="153">
        <f>NO2!G41</f>
        <v>18.5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SO2!G40</f>
        <v>4.85</v>
      </c>
      <c r="C10" s="153">
        <f>Cadj!G40</f>
        <v>8</v>
      </c>
      <c r="D10" s="153"/>
      <c r="E10" s="153">
        <f>'SČ 10 '!H40</f>
        <v>28.759999999999998</v>
      </c>
      <c r="F10" s="153">
        <f>NO2!G40</f>
        <v>27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SO2!G39</f>
        <v>0.5</v>
      </c>
      <c r="C11" s="150">
        <f>Cadj!G39</f>
        <v>3</v>
      </c>
      <c r="D11" s="153">
        <f>'SČ 2_5'!G39</f>
        <v>0</v>
      </c>
      <c r="E11" s="153">
        <f>'SČ 10 '!H39</f>
        <v>19</v>
      </c>
      <c r="F11" s="150">
        <f>NO2!G39</f>
        <v>6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SO2!G38</f>
        <v>5.5</v>
      </c>
      <c r="C12" s="150">
        <f>Cadj!G38</f>
        <v>10</v>
      </c>
      <c r="D12" s="153">
        <f>'SČ 2_5'!G38</f>
        <v>0</v>
      </c>
      <c r="E12" s="153">
        <f>'SČ 10 '!H38</f>
        <v>29</v>
      </c>
      <c r="F12" s="150">
        <f>NO2!G38</f>
        <v>27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SO2!G36</f>
        <v>0</v>
      </c>
      <c r="C13" s="150">
        <f>Cadj!G36</f>
        <v>0</v>
      </c>
      <c r="D13" s="150"/>
      <c r="E13" s="150">
        <f>'SČ 10 '!H36</f>
        <v>0</v>
      </c>
      <c r="F13" s="150">
        <f>NO2!G36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107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МАЈ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3.25" customHeight="1">
      <c r="A38" s="160" t="s">
        <v>83</v>
      </c>
      <c r="B38" s="161"/>
      <c r="C38" s="162">
        <f>TM!G27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3.25" customHeight="1">
      <c r="A39" s="160" t="s">
        <v>84</v>
      </c>
      <c r="B39" s="161"/>
      <c r="C39" s="164">
        <f>TM!G8</f>
        <v>113.5</v>
      </c>
      <c r="D39" s="164">
        <f>TM!G13</f>
        <v>6.69</v>
      </c>
      <c r="E39" s="164">
        <f>TM!G14</f>
        <v>16</v>
      </c>
      <c r="F39" s="164">
        <f>TM!G18</f>
        <v>10.7</v>
      </c>
      <c r="G39" s="164">
        <f>TM!G17</f>
        <v>7</v>
      </c>
      <c r="H39" s="164"/>
      <c r="I39" s="165">
        <f>TM!G15</f>
        <v>0.03</v>
      </c>
      <c r="J39" s="166"/>
    </row>
    <row r="40" spans="1:10" ht="23.25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3.25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3.25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3.2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3.2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3.2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3.25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3.2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3.25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3.2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3.25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3.2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3.25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149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МАЈ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TM!G16</f>
        <v>1.1</v>
      </c>
      <c r="D64" s="164">
        <f>TM!G19</f>
        <v>13.9</v>
      </c>
      <c r="E64" s="164">
        <f>TM!G20</f>
        <v>2.6</v>
      </c>
      <c r="F64" s="164">
        <f>TM!G10</f>
        <v>81.1</v>
      </c>
      <c r="G64" s="164">
        <f>TM!G9</f>
        <v>32.4</v>
      </c>
      <c r="H64" s="164">
        <f>TM!G25</f>
        <v>0.5</v>
      </c>
      <c r="I64" s="164">
        <f>TM!G11</f>
        <v>16.5</v>
      </c>
      <c r="J64" s="166"/>
    </row>
    <row r="65" spans="1:10" ht="23.25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3.25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3.25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3.25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3.25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3.25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3.25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3.25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3.25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3.25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3.25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3.25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3.25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3.25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2.5" customHeight="1">
      <c r="A83" s="268" t="s">
        <v>125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МАЈ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TM!G12</f>
        <v>15.9</v>
      </c>
      <c r="D89" s="164"/>
      <c r="E89" s="164">
        <f>TM!G24</f>
        <v>0.65</v>
      </c>
      <c r="F89" s="164">
        <f>TM!G21</f>
        <v>2.8</v>
      </c>
      <c r="G89" s="164">
        <f>TM!G23</f>
        <v>0.5</v>
      </c>
      <c r="H89" s="153">
        <f>TM!G26</f>
        <v>0.2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9.2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5.75" customHeight="1">
      <c r="A105" s="167"/>
      <c r="B105" s="217"/>
      <c r="C105" s="218"/>
      <c r="D105" s="218"/>
      <c r="E105" s="218"/>
      <c r="F105" s="218"/>
      <c r="G105" s="218"/>
      <c r="H105" s="219"/>
      <c r="I105" s="182"/>
      <c r="J105" s="163"/>
    </row>
    <row r="106" spans="1:10" ht="12.75">
      <c r="A106" s="179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32"/>
      <c r="J107" s="183"/>
    </row>
    <row r="108" spans="1:9" ht="24" customHeight="1">
      <c r="A108" s="273" t="s">
        <v>150</v>
      </c>
      <c r="B108" s="277"/>
      <c r="C108" s="277"/>
      <c r="D108" s="277"/>
      <c r="E108" s="277"/>
      <c r="F108" s="277"/>
      <c r="G108" s="277"/>
      <c r="H108" s="279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МАЈ</v>
      </c>
      <c r="I109" s="139" t="str">
        <f>I3</f>
        <v>2023 ГОД.</v>
      </c>
    </row>
    <row r="110" spans="1:9" ht="21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8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'!H77</f>
        <v>5</v>
      </c>
      <c r="D114" s="162">
        <f>'SČ 10 '!H119</f>
        <v>5</v>
      </c>
      <c r="E114" s="162">
        <f>'SČ 10 '!H161</f>
        <v>5</v>
      </c>
      <c r="F114" s="162">
        <f>'SČ 10 '!H203</f>
        <v>5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>
        <f>'SČ 10 '!H79</f>
      </c>
      <c r="D115" s="164">
        <f>'SČ 10 '!H121</f>
      </c>
      <c r="E115" s="164">
        <f>'SČ 10 '!H163</f>
      </c>
      <c r="F115" s="164">
        <f>'SČ 10 '!H205</f>
      </c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'!H81</f>
        <v>0.2</v>
      </c>
      <c r="D118" s="165">
        <f>'SČ 10 '!H123</f>
        <v>0.001</v>
      </c>
      <c r="E118" s="164">
        <f>'SČ 10 '!H165</f>
        <v>0.025</v>
      </c>
      <c r="F118" s="164">
        <f>'SČ 10 '!H207</f>
        <v>0.45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'!H80</f>
        <v>0.6</v>
      </c>
      <c r="D119" s="165">
        <f>'SČ 10 '!H122</f>
        <v>0.004</v>
      </c>
      <c r="E119" s="164">
        <f>'SČ 10 '!H164</f>
        <v>0.14</v>
      </c>
      <c r="F119" s="164">
        <f>'SČ 10 '!H206</f>
        <v>6.1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'!H78</f>
        <v>0</v>
      </c>
      <c r="D120" s="162">
        <f>'SČ 10 '!H120</f>
        <v>0</v>
      </c>
      <c r="E120" s="162">
        <f>'SČ 10 '!H162</f>
        <v>0</v>
      </c>
      <c r="F120" s="162">
        <f>'SČ 10 '!H204</f>
        <v>0</v>
      </c>
      <c r="G120" s="162"/>
      <c r="H120" s="150"/>
      <c r="I120" s="150"/>
    </row>
    <row r="121" spans="1:9" ht="18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7</v>
      </c>
      <c r="B127" s="169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8</v>
      </c>
      <c r="B128" s="169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9</v>
      </c>
      <c r="B129" s="169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10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/>
      <c r="B131" s="70"/>
      <c r="C131" s="162"/>
      <c r="D131" s="162"/>
      <c r="E131" s="162"/>
      <c r="F131" s="162"/>
      <c r="G131" s="162"/>
      <c r="H131" s="150"/>
      <c r="I131" s="182"/>
    </row>
    <row r="132" spans="1:9" ht="18" customHeight="1">
      <c r="A132" s="220"/>
      <c r="B132" s="215"/>
      <c r="C132" s="221"/>
      <c r="D132" s="221"/>
      <c r="E132" s="221"/>
      <c r="F132" s="221"/>
      <c r="G132" s="221"/>
      <c r="H132" s="222"/>
      <c r="I132" s="185"/>
    </row>
    <row r="133" spans="1:9" ht="18" customHeight="1">
      <c r="A133" s="192"/>
      <c r="B133" s="175"/>
      <c r="C133" s="163"/>
      <c r="D133" s="163"/>
      <c r="E133" s="163"/>
      <c r="F133" s="163"/>
      <c r="G133" s="163"/>
      <c r="H133" s="151"/>
      <c r="I133" s="151"/>
    </row>
    <row r="134" spans="1:9" ht="18" customHeight="1">
      <c r="A134" s="192"/>
      <c r="B134" s="175"/>
      <c r="C134" s="163"/>
      <c r="D134" s="163"/>
      <c r="E134" s="163"/>
      <c r="F134" s="163"/>
      <c r="G134" s="163"/>
      <c r="H134" s="151"/>
      <c r="I134" s="151"/>
    </row>
    <row r="135" spans="1:9" ht="12.75">
      <c r="A135" s="183"/>
      <c r="B135" s="183"/>
      <c r="C135" s="183"/>
      <c r="D135" s="183"/>
      <c r="E135" s="183"/>
      <c r="F135" s="183"/>
      <c r="G135" s="183"/>
      <c r="H135" s="183"/>
      <c r="I135" s="188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SO2!H2</f>
        <v>ЈУН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SO2!H35</f>
        <v>30</v>
      </c>
      <c r="C7" s="150">
        <f>Cadj!H35</f>
        <v>30</v>
      </c>
      <c r="D7" s="150">
        <f>'SČ 2_5'!H35</f>
        <v>8</v>
      </c>
      <c r="E7" s="150">
        <f>'SČ 10 '!I35</f>
        <v>8</v>
      </c>
      <c r="F7" s="150">
        <f>NO2!H35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SO2!H37</f>
        <v>3.1566666666666663</v>
      </c>
      <c r="C8" s="153">
        <f>Cadj!H37</f>
        <v>6.166666666666667</v>
      </c>
      <c r="D8" s="153"/>
      <c r="E8" s="153"/>
      <c r="F8" s="153">
        <f>NO2!H37</f>
        <v>16.7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SO2!H41</f>
        <v>3</v>
      </c>
      <c r="C9" s="153">
        <f>Cadj!H41</f>
        <v>6</v>
      </c>
      <c r="D9" s="153"/>
      <c r="E9" s="153"/>
      <c r="F9" s="153">
        <f>NO2!H41</f>
        <v>16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SO2!H40</f>
        <v>5.051999999999999</v>
      </c>
      <c r="C10" s="153">
        <f>Cadj!H40</f>
        <v>14.679999999999993</v>
      </c>
      <c r="D10" s="153"/>
      <c r="E10" s="153">
        <f>'SČ 10 '!I40</f>
        <v>38.16</v>
      </c>
      <c r="F10" s="153">
        <f>NO2!H40</f>
        <v>25.679999999999993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SO2!H39</f>
        <v>1.9</v>
      </c>
      <c r="C11" s="150">
        <f>Cadj!H39</f>
        <v>3</v>
      </c>
      <c r="D11" s="153">
        <f>'SČ 2_5'!H39</f>
        <v>7</v>
      </c>
      <c r="E11" s="153">
        <f>'SČ 10 '!I39</f>
        <v>12</v>
      </c>
      <c r="F11" s="150">
        <f>NO2!H39</f>
        <v>10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SO2!H38</f>
        <v>5.4</v>
      </c>
      <c r="C12" s="150">
        <f>Cadj!H38</f>
        <v>17</v>
      </c>
      <c r="D12" s="153">
        <f>'SČ 2_5'!H38</f>
        <v>42</v>
      </c>
      <c r="E12" s="153">
        <f>'SČ 10 '!I38</f>
        <v>39</v>
      </c>
      <c r="F12" s="150">
        <f>NO2!H38</f>
        <v>28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SO2!H36</f>
        <v>0</v>
      </c>
      <c r="C13" s="150">
        <f>Cadj!H36</f>
        <v>0</v>
      </c>
      <c r="D13" s="153"/>
      <c r="E13" s="150">
        <f>'SČ 10 '!I36</f>
        <v>0</v>
      </c>
      <c r="F13" s="150">
        <f>NO2!H36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8" customHeight="1">
      <c r="A33" s="268" t="s">
        <v>152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ЈУН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TM!H27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TM!H8</f>
        <v>112.3</v>
      </c>
      <c r="D39" s="164">
        <f>TM!H13</f>
        <v>6.5</v>
      </c>
      <c r="E39" s="164">
        <f>TM!H14</f>
        <v>20</v>
      </c>
      <c r="F39" s="164">
        <f>TM!H18</f>
        <v>8.6</v>
      </c>
      <c r="G39" s="164">
        <f>TM!H17</f>
        <v>5.2</v>
      </c>
      <c r="H39" s="164"/>
      <c r="I39" s="165">
        <f>TM!H15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31.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117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30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ЈУН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TM!H16</f>
        <v>1.1</v>
      </c>
      <c r="D64" s="164">
        <f>TM!H19</f>
        <v>9.7</v>
      </c>
      <c r="E64" s="164">
        <f>TM!H20</f>
        <v>2.2</v>
      </c>
      <c r="F64" s="164">
        <f>TM!H10</f>
        <v>40.2</v>
      </c>
      <c r="G64" s="164">
        <f>TM!H9</f>
        <v>72.1</v>
      </c>
      <c r="H64" s="164">
        <f>TM!H25</f>
        <v>0.5</v>
      </c>
      <c r="I64" s="164">
        <f>TM!H11</f>
        <v>51.4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153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ЈУН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TM!H12</f>
        <v>20.7</v>
      </c>
      <c r="D89" s="164"/>
      <c r="E89" s="164">
        <f>TM!H25</f>
        <v>0.5</v>
      </c>
      <c r="F89" s="164">
        <f>TM!H21</f>
        <v>2.3</v>
      </c>
      <c r="G89" s="164">
        <f>TM!H24</f>
        <v>0.65</v>
      </c>
      <c r="H89" s="153">
        <f>TM!H26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3.25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32"/>
      <c r="J107" s="183"/>
    </row>
    <row r="108" spans="1:9" ht="23.25" customHeight="1">
      <c r="A108" s="268" t="s">
        <v>150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ЈУН</v>
      </c>
      <c r="I109" s="139" t="str">
        <f>I3</f>
        <v>2023 ГОД.</v>
      </c>
    </row>
    <row r="110" spans="1:9" ht="21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'!I77</f>
        <v>8</v>
      </c>
      <c r="D114" s="162">
        <f>'SČ 10 '!I119</f>
        <v>8</v>
      </c>
      <c r="E114" s="162">
        <f>'SČ 10 '!I161</f>
        <v>8</v>
      </c>
      <c r="F114" s="162">
        <f>'SČ 10 '!I203</f>
        <v>8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'!I79</f>
      </c>
      <c r="D115" s="164">
        <f>'SČ 10 '!I121</f>
      </c>
      <c r="E115" s="164">
        <f>'SČ 10 '!I163</f>
      </c>
      <c r="F115" s="164">
        <f>'SČ 10 '!I205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'!I81</f>
        <v>0.2</v>
      </c>
      <c r="D118" s="165">
        <f>'SČ 10 '!I123</f>
        <v>0.002</v>
      </c>
      <c r="E118" s="164">
        <f>'SČ 10 '!I165</f>
        <v>0.025</v>
      </c>
      <c r="F118" s="164">
        <f>'SČ 10 '!I207</f>
        <v>0.45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'!I80</f>
        <v>1.5</v>
      </c>
      <c r="D119" s="165">
        <f>'SČ 10 '!I122</f>
        <v>0.007</v>
      </c>
      <c r="E119" s="164">
        <f>'SČ 10 '!I164</f>
        <v>2.7</v>
      </c>
      <c r="F119" s="164">
        <f>'SČ 10 '!I206</f>
        <v>5.8</v>
      </c>
      <c r="G119" s="164"/>
      <c r="H119" s="153"/>
      <c r="I119" s="153"/>
    </row>
    <row r="120" spans="1:9" ht="29.25" customHeight="1">
      <c r="A120" s="160" t="s">
        <v>89</v>
      </c>
      <c r="B120" s="70"/>
      <c r="C120" s="162">
        <f>'SČ 10 '!I78</f>
        <v>0</v>
      </c>
      <c r="D120" s="162">
        <f>'SČ 10 '!I120</f>
        <v>0</v>
      </c>
      <c r="E120" s="162">
        <f>'SČ 10 '!I162</f>
        <v>0</v>
      </c>
      <c r="F120" s="162">
        <f>'SČ 10 '!I204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2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9.2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SO2!I2</f>
        <v>ЈУЛ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SO2!I35</f>
        <v>31</v>
      </c>
      <c r="C7" s="150">
        <f>Cadj!I35</f>
        <v>31</v>
      </c>
      <c r="D7" s="150">
        <f>'SČ 2_5'!I35</f>
        <v>20</v>
      </c>
      <c r="E7" s="150">
        <f>'SČ 10 '!J35</f>
        <v>1</v>
      </c>
      <c r="F7" s="150">
        <f>NO2!I35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SO2!I37</f>
        <v>2.5419354838709673</v>
      </c>
      <c r="C8" s="153">
        <f>Cadj!I37</f>
        <v>3.806451612903226</v>
      </c>
      <c r="D8" s="153"/>
      <c r="E8" s="153">
        <f>'SČ 10 '!J37</f>
        <v>0</v>
      </c>
      <c r="F8" s="153">
        <f>NO2!I37</f>
        <v>21.93548387096774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SO2!I41</f>
        <v>2.6</v>
      </c>
      <c r="C9" s="153">
        <f>Cadj!I41</f>
        <v>3</v>
      </c>
      <c r="D9" s="153"/>
      <c r="E9" s="153"/>
      <c r="F9" s="153">
        <f>NO2!I41</f>
        <v>21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SO2!I40</f>
        <v>3.2399999999999998</v>
      </c>
      <c r="C10" s="153">
        <f>Cadj!I40</f>
        <v>9</v>
      </c>
      <c r="D10" s="153"/>
      <c r="E10" s="153">
        <f>'SČ 10 '!J40</f>
      </c>
      <c r="F10" s="153">
        <f>NO2!I40</f>
        <v>41.599999999999966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SO2!I39</f>
        <v>1.8</v>
      </c>
      <c r="C11" s="150">
        <f>Cadj!I39</f>
        <v>3</v>
      </c>
      <c r="D11" s="153">
        <f>'SČ 2_5'!I39</f>
        <v>8</v>
      </c>
      <c r="E11" s="150">
        <f>'SČ 10 '!J39</f>
        <v>7</v>
      </c>
      <c r="F11" s="150">
        <f>NO2!I39</f>
        <v>12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SO2!I38</f>
        <v>3.3</v>
      </c>
      <c r="C12" s="150">
        <f>Cadj!I38</f>
        <v>9</v>
      </c>
      <c r="D12" s="153">
        <f>'SČ 2_5'!I38</f>
        <v>28</v>
      </c>
      <c r="E12" s="150">
        <f>'SČ 10 '!J38</f>
        <v>7</v>
      </c>
      <c r="F12" s="150">
        <f>NO2!I38</f>
        <v>56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SO2!I36</f>
        <v>0</v>
      </c>
      <c r="C13" s="150">
        <f>Cadj!I36</f>
        <v>0</v>
      </c>
      <c r="D13" s="153"/>
      <c r="E13" s="150">
        <f>'SČ 10 '!J36</f>
        <v>0</v>
      </c>
      <c r="F13" s="150">
        <f>NO2!I36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24.75" customHeight="1">
      <c r="A33" s="280" t="s">
        <v>155</v>
      </c>
      <c r="B33" s="281"/>
      <c r="C33" s="281"/>
      <c r="D33" s="281"/>
      <c r="E33" s="281"/>
      <c r="F33" s="281"/>
      <c r="G33" s="281"/>
      <c r="H33" s="282"/>
      <c r="I33" s="190" t="s">
        <v>139</v>
      </c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ЈУЛ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TM!I27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TM!I8</f>
        <v>117.8</v>
      </c>
      <c r="D39" s="164">
        <f>TM!I13</f>
        <v>6.56</v>
      </c>
      <c r="E39" s="164">
        <f>TM!I14</f>
        <v>39</v>
      </c>
      <c r="F39" s="164">
        <f>TM!I18</f>
        <v>8.4</v>
      </c>
      <c r="G39" s="164">
        <f>TM!I17</f>
        <v>3.6</v>
      </c>
      <c r="H39" s="164"/>
      <c r="I39" s="165">
        <f>TM!I15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3.25" customHeight="1">
      <c r="A58" s="280" t="s">
        <v>149</v>
      </c>
      <c r="B58" s="281"/>
      <c r="C58" s="281"/>
      <c r="D58" s="281"/>
      <c r="E58" s="281"/>
      <c r="F58" s="281"/>
      <c r="G58" s="281"/>
      <c r="H58" s="281"/>
      <c r="I58" s="190" t="s">
        <v>140</v>
      </c>
      <c r="J58" s="134"/>
    </row>
    <row r="59" spans="1:10" ht="29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ЈУЛ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TM!I16</f>
        <v>1.5</v>
      </c>
      <c r="D64" s="164">
        <f>TM!I19</f>
        <v>7.6</v>
      </c>
      <c r="E64" s="164">
        <f>TM!I20</f>
        <v>1.7</v>
      </c>
      <c r="F64" s="164">
        <f>TM!I10</f>
        <v>107.8</v>
      </c>
      <c r="G64" s="164">
        <f>TM!I9</f>
        <v>10</v>
      </c>
      <c r="H64" s="164">
        <f>TM!I25</f>
        <v>0.5</v>
      </c>
      <c r="I64" s="164">
        <f>TM!I11</f>
        <v>7.2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73" t="s">
        <v>156</v>
      </c>
      <c r="B83" s="276"/>
      <c r="C83" s="276"/>
      <c r="D83" s="276"/>
      <c r="E83" s="276"/>
      <c r="F83" s="276"/>
      <c r="G83" s="276"/>
      <c r="H83" s="276"/>
      <c r="I83" s="190" t="s">
        <v>141</v>
      </c>
      <c r="J83" s="134"/>
    </row>
    <row r="84" spans="1:10" ht="29.2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ЈУЛ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TM!I12</f>
        <v>2.8</v>
      </c>
      <c r="D89" s="164"/>
      <c r="E89" s="164">
        <f>TM!I24</f>
        <v>5</v>
      </c>
      <c r="F89" s="164">
        <f>TM!I21</f>
        <v>0.65</v>
      </c>
      <c r="G89" s="164">
        <f>TM!I23</f>
        <v>0.5</v>
      </c>
      <c r="H89" s="153">
        <f>TM!I26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91"/>
      <c r="B106" s="191"/>
      <c r="C106" s="191"/>
      <c r="D106" s="191"/>
      <c r="E106" s="191"/>
      <c r="F106" s="191"/>
      <c r="G106" s="191"/>
      <c r="H106" s="191"/>
      <c r="I106" s="188"/>
      <c r="J106" s="183"/>
    </row>
    <row r="107" spans="1:10" ht="21.75" customHeight="1">
      <c r="A107" s="278" t="s">
        <v>64</v>
      </c>
      <c r="B107" s="278"/>
      <c r="C107" s="278"/>
      <c r="D107" s="278"/>
      <c r="E107" s="278"/>
      <c r="F107" s="278"/>
      <c r="G107" s="278"/>
      <c r="H107" s="278"/>
      <c r="I107" s="188"/>
      <c r="J107" s="183"/>
    </row>
    <row r="108" spans="1:9" ht="21" customHeight="1">
      <c r="A108" s="268" t="s">
        <v>150</v>
      </c>
      <c r="B108" s="268"/>
      <c r="C108" s="268"/>
      <c r="D108" s="268"/>
      <c r="E108" s="268"/>
      <c r="F108" s="268"/>
      <c r="G108" s="268"/>
      <c r="H108" s="273"/>
      <c r="I108" s="252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1" t="str">
        <f>H3</f>
        <v>ЈУЛ</v>
      </c>
      <c r="I109" s="234" t="str">
        <f>I3</f>
        <v>2023 ГОД.</v>
      </c>
    </row>
    <row r="110" spans="1:9" ht="18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1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39"/>
    </row>
    <row r="112" spans="1:9" ht="18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1"/>
    </row>
    <row r="113" spans="1:9" ht="21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3"/>
    </row>
    <row r="114" spans="1:9" ht="21" customHeight="1">
      <c r="A114" s="160" t="s">
        <v>83</v>
      </c>
      <c r="B114" s="161"/>
      <c r="C114" s="162">
        <f>'SČ 10 '!J77</f>
        <v>0</v>
      </c>
      <c r="D114" s="162">
        <f>'SČ 10 '!J119</f>
        <v>0</v>
      </c>
      <c r="E114" s="162">
        <f>'SČ 10 '!J161</f>
        <v>0</v>
      </c>
      <c r="F114" s="162">
        <f>'SČ 10 '!J203</f>
        <v>0</v>
      </c>
      <c r="G114" s="162"/>
      <c r="H114" s="150"/>
      <c r="I114" s="146"/>
    </row>
    <row r="115" spans="1:9" ht="21" customHeight="1">
      <c r="A115" s="160" t="s">
        <v>84</v>
      </c>
      <c r="B115" s="161"/>
      <c r="C115" s="164">
        <f>'SČ 10 '!J79</f>
      </c>
      <c r="D115" s="164">
        <f>'SČ 10 '!J121</f>
      </c>
      <c r="E115" s="164">
        <f>'SČ 10 '!J163</f>
      </c>
      <c r="F115" s="164">
        <f>'SČ 10 '!J205</f>
      </c>
      <c r="G115" s="164"/>
      <c r="H115" s="153"/>
      <c r="I115" s="150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'!J81</f>
        <v>0</v>
      </c>
      <c r="D118" s="165">
        <f>'SČ 10 '!J123</f>
        <v>0</v>
      </c>
      <c r="E118" s="164">
        <f>'SČ 10 '!J165</f>
        <v>0</v>
      </c>
      <c r="F118" s="164">
        <f>'SČ 10 '!J207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'!J80</f>
        <v>0</v>
      </c>
      <c r="D119" s="165">
        <f>'SČ 10 '!J122</f>
        <v>0</v>
      </c>
      <c r="E119" s="164">
        <f>'SČ 10 '!J164</f>
        <v>0</v>
      </c>
      <c r="F119" s="164">
        <f>'SČ 10 '!J206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'!J78</f>
        <v>0</v>
      </c>
      <c r="D120" s="162">
        <f>'SČ 10 '!J120</f>
        <v>0</v>
      </c>
      <c r="E120" s="162">
        <f>'SČ 10 '!J162</f>
        <v>0</v>
      </c>
      <c r="F120" s="162">
        <f>'SČ 10 '!J204</f>
        <v>0</v>
      </c>
      <c r="G120" s="162"/>
      <c r="H120" s="150"/>
      <c r="I120" s="153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5">
      <c r="A131" s="179"/>
      <c r="B131" s="180"/>
      <c r="C131" s="181"/>
      <c r="D131" s="181"/>
      <c r="E131" s="181"/>
      <c r="F131" s="181"/>
      <c r="G131" s="181"/>
      <c r="H131" s="181"/>
      <c r="I131" s="150"/>
    </row>
    <row r="132" ht="12.75">
      <c r="I132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131"/>
  <sheetViews>
    <sheetView tabSelected="1"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SO2!J2</f>
        <v>АВГУСТ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SO2!J35</f>
        <v>31</v>
      </c>
      <c r="C7" s="150">
        <f>Cadj!J35</f>
        <v>31</v>
      </c>
      <c r="D7" s="150">
        <f>'SČ 2_5'!J35</f>
        <v>0</v>
      </c>
      <c r="E7" s="150">
        <f>'SČ 10 '!K35</f>
        <v>14</v>
      </c>
      <c r="F7" s="150">
        <f>NO2!J35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SO2!J37</f>
        <v>2.6354838709677426</v>
      </c>
      <c r="C8" s="153">
        <f>Cadj!J37</f>
        <v>3</v>
      </c>
      <c r="D8" s="153">
        <f>'SČ 2_5'!J37</f>
      </c>
      <c r="E8" s="153"/>
      <c r="F8" s="153">
        <f>NO2!J37</f>
        <v>21.612903225806452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SO2!J41</f>
        <v>2.4</v>
      </c>
      <c r="C9" s="153">
        <f>Cadj!J41</f>
        <v>3</v>
      </c>
      <c r="D9" s="153">
        <f>'SČ 2_5'!J41</f>
        <v>0</v>
      </c>
      <c r="E9" s="153"/>
      <c r="F9" s="153">
        <f>NO2!J41</f>
        <v>22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SO2!J40</f>
        <v>4.34</v>
      </c>
      <c r="C10" s="153">
        <f>Cadj!J40</f>
        <v>3</v>
      </c>
      <c r="D10" s="153">
        <f>'SČ 2_5'!J40</f>
      </c>
      <c r="E10" s="153">
        <f>'SČ 10 '!K40</f>
        <v>19</v>
      </c>
      <c r="F10" s="153">
        <f>NO2!J40</f>
        <v>27.799999999999997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SO2!J39</f>
        <v>1.7</v>
      </c>
      <c r="C11" s="150">
        <f>Cadj!J39</f>
        <v>3</v>
      </c>
      <c r="D11" s="153">
        <f>'SČ 2_5'!J39</f>
        <v>0</v>
      </c>
      <c r="E11" s="153">
        <f>'SČ 10 '!K39</f>
        <v>6</v>
      </c>
      <c r="F11" s="150">
        <f>NO2!J39</f>
        <v>13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SO2!J38</f>
        <v>4.4</v>
      </c>
      <c r="C12" s="150">
        <f>Cadj!J38</f>
        <v>3</v>
      </c>
      <c r="D12" s="153">
        <f>'SČ 2_5'!J38</f>
        <v>0</v>
      </c>
      <c r="E12" s="153">
        <f>'SČ 10 '!K38</f>
        <v>19</v>
      </c>
      <c r="F12" s="150">
        <f>NO2!J38</f>
        <v>29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SO2!J36</f>
        <v>0</v>
      </c>
      <c r="C13" s="150">
        <f>Cadj!J36</f>
        <v>0</v>
      </c>
      <c r="D13" s="150"/>
      <c r="E13" s="150">
        <f>'SČ 10 '!K36</f>
        <v>0</v>
      </c>
      <c r="F13" s="150">
        <f>NO2!J36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3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3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3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3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3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3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3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3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3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3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3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8" customHeight="1">
      <c r="A31" s="192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107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АВГУСТ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TM!J27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TM!J8</f>
        <v>61.6</v>
      </c>
      <c r="D39" s="164">
        <f>TM!J13</f>
        <v>6.97</v>
      </c>
      <c r="E39" s="164">
        <f>TM!J14</f>
        <v>20</v>
      </c>
      <c r="F39" s="164">
        <f>TM!J18</f>
        <v>4.2</v>
      </c>
      <c r="G39" s="164">
        <f>TM!J17</f>
        <v>3.2</v>
      </c>
      <c r="H39" s="164"/>
      <c r="I39" s="165">
        <f>TM!J15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68"/>
      <c r="C53" s="170"/>
      <c r="D53" s="170"/>
      <c r="E53" s="170"/>
      <c r="F53" s="170"/>
      <c r="G53" s="170"/>
      <c r="H53" s="170"/>
      <c r="I53" s="162"/>
      <c r="J53" s="171"/>
    </row>
    <row r="54" spans="1:10" ht="24" customHeight="1">
      <c r="A54" s="203">
        <v>10</v>
      </c>
      <c r="B54" s="204"/>
      <c r="C54" s="205"/>
      <c r="D54" s="205"/>
      <c r="E54" s="205"/>
      <c r="F54" s="205"/>
      <c r="G54" s="205"/>
      <c r="H54" s="205"/>
      <c r="I54" s="162"/>
      <c r="J54" s="163"/>
    </row>
    <row r="55" spans="1:10" ht="16.5" customHeight="1">
      <c r="A55" s="208"/>
      <c r="B55" s="209"/>
      <c r="C55" s="207"/>
      <c r="D55" s="207"/>
      <c r="E55" s="207"/>
      <c r="F55" s="207"/>
      <c r="G55" s="207"/>
      <c r="H55" s="207"/>
      <c r="I55" s="174"/>
      <c r="J55" s="163"/>
    </row>
    <row r="56" spans="1:10" ht="12.75" customHeight="1">
      <c r="A56" s="192"/>
      <c r="B56" s="175"/>
      <c r="C56" s="163"/>
      <c r="D56" s="163"/>
      <c r="E56" s="163"/>
      <c r="F56" s="163"/>
      <c r="G56" s="163"/>
      <c r="H56" s="163"/>
      <c r="I56" s="176"/>
      <c r="J56" s="163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117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АВГУСТ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TM!J16</f>
        <v>0.6</v>
      </c>
      <c r="D64" s="164">
        <f>TM!J19</f>
        <v>3.1</v>
      </c>
      <c r="E64" s="164">
        <f>TM!J20</f>
        <v>0.7</v>
      </c>
      <c r="F64" s="164">
        <f>TM!J10</f>
        <v>33.3</v>
      </c>
      <c r="G64" s="164">
        <f>TM!J9</f>
        <v>28.3</v>
      </c>
      <c r="H64" s="164">
        <f>TM!J25</f>
        <v>0.05</v>
      </c>
      <c r="I64" s="164">
        <f>TM!J11</f>
        <v>23.8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93">
        <v>8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93">
        <v>9</v>
      </c>
      <c r="B78" s="168"/>
      <c r="C78" s="205"/>
      <c r="D78" s="205"/>
      <c r="E78" s="205"/>
      <c r="F78" s="205"/>
      <c r="G78" s="205"/>
      <c r="H78" s="205"/>
      <c r="I78" s="162"/>
      <c r="J78" s="163"/>
    </row>
    <row r="79" spans="1:10" ht="20.25" customHeight="1">
      <c r="A79" s="216">
        <v>10</v>
      </c>
      <c r="B79" s="215"/>
      <c r="C79" s="207"/>
      <c r="D79" s="207"/>
      <c r="E79" s="207"/>
      <c r="F79" s="207"/>
      <c r="G79" s="207"/>
      <c r="H79" s="207"/>
      <c r="I79" s="162"/>
      <c r="J79" s="163"/>
    </row>
    <row r="80" spans="1:10" ht="19.5" customHeight="1">
      <c r="A80" s="193">
        <v>11</v>
      </c>
      <c r="B80" s="215"/>
      <c r="C80" s="207"/>
      <c r="D80" s="207"/>
      <c r="E80" s="207"/>
      <c r="F80" s="207"/>
      <c r="G80" s="207"/>
      <c r="H80" s="207"/>
      <c r="I80" s="182"/>
      <c r="J80" s="163"/>
    </row>
    <row r="81" spans="1:10" ht="12.75">
      <c r="A81" s="184"/>
      <c r="B81" s="184"/>
      <c r="C81" s="183"/>
      <c r="D81" s="183"/>
      <c r="E81" s="183"/>
      <c r="F81" s="183"/>
      <c r="G81" s="183"/>
      <c r="H81" s="183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158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АВГУСТ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TM!J12</f>
        <v>4.5</v>
      </c>
      <c r="D89" s="164"/>
      <c r="E89" s="164">
        <f>TM!J24</f>
        <v>0.65</v>
      </c>
      <c r="F89" s="164">
        <f>TM!J21</f>
        <v>0.65</v>
      </c>
      <c r="G89" s="164">
        <f>TM!J23</f>
        <v>0.5</v>
      </c>
      <c r="H89" s="153">
        <f>TM!J26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4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1.75" customHeight="1">
      <c r="A108" s="268" t="s">
        <v>159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АВГУСТ</v>
      </c>
      <c r="I109" s="139" t="str">
        <f>I3</f>
        <v>2023 ГОД.</v>
      </c>
    </row>
    <row r="110" spans="1:9" ht="18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8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'!K77</f>
        <v>0</v>
      </c>
      <c r="D114" s="162">
        <f>'SČ 10 '!K119</f>
        <v>0</v>
      </c>
      <c r="E114" s="162">
        <f>'SČ 10 '!K161</f>
        <v>0</v>
      </c>
      <c r="F114" s="162">
        <f>'SČ 10 '!K203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'!K81</f>
        <v>0</v>
      </c>
      <c r="D118" s="165">
        <f>'SČ 10 '!K123</f>
        <v>0</v>
      </c>
      <c r="E118" s="164">
        <f>'SČ 10 '!K165</f>
        <v>0</v>
      </c>
      <c r="F118" s="164">
        <f>'SČ 10 '!K207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'!K80</f>
        <v>0</v>
      </c>
      <c r="D119" s="165">
        <f>'SČ 10 '!K122</f>
        <v>0</v>
      </c>
      <c r="E119" s="164">
        <f>'SČ 10 '!K164</f>
        <v>0</v>
      </c>
      <c r="F119" s="164">
        <f>'SČ 10 '!K206</f>
        <v>0</v>
      </c>
      <c r="G119" s="164"/>
      <c r="H119" s="153"/>
      <c r="I119" s="153"/>
    </row>
    <row r="120" spans="1:9" ht="31.5" customHeight="1">
      <c r="A120" s="160" t="s">
        <v>89</v>
      </c>
      <c r="B120" s="70"/>
      <c r="C120" s="162">
        <f>'SČ 10 '!K78</f>
        <v>0</v>
      </c>
      <c r="D120" s="162">
        <f>'SČ 10 '!K120</f>
        <v>0</v>
      </c>
      <c r="E120" s="162">
        <f>'SČ 10 '!K162</f>
        <v>0</v>
      </c>
      <c r="F120" s="162">
        <f>'SČ 10 '!K204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SO2!K2</f>
        <v>СЕПТЕМБАР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SO2!K35</f>
        <v>0</v>
      </c>
      <c r="C7" s="150">
        <f>Cadj!K35</f>
        <v>0</v>
      </c>
      <c r="D7" s="150">
        <f>'SČ 2_5'!K35</f>
        <v>0</v>
      </c>
      <c r="E7" s="150">
        <f>'SČ 10 '!L35</f>
        <v>0</v>
      </c>
      <c r="F7" s="150">
        <f>NO2!K35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SO2!K37</f>
      </c>
      <c r="C8" s="153">
        <f>Cadj!K37</f>
      </c>
      <c r="D8" s="153"/>
      <c r="E8" s="153"/>
      <c r="F8" s="153">
        <f>NO2!K37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SO2!K41</f>
        <v>0</v>
      </c>
      <c r="C9" s="153">
        <f>Cadj!K41</f>
        <v>0</v>
      </c>
      <c r="D9" s="153"/>
      <c r="E9" s="153"/>
      <c r="F9" s="153">
        <f>NO2!K41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SO2!K40</f>
      </c>
      <c r="C10" s="153">
        <f>Cadj!K40</f>
      </c>
      <c r="D10" s="153">
        <f>'SČ 2_5'!K40</f>
      </c>
      <c r="E10" s="153">
        <f>'SČ 10 '!L40</f>
      </c>
      <c r="F10" s="153">
        <f>NO2!K40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SO2!K39</f>
        <v>0</v>
      </c>
      <c r="C11" s="150">
        <f>Cadj!K39</f>
        <v>0</v>
      </c>
      <c r="D11" s="153">
        <f>'SČ 2_5'!K39</f>
        <v>0</v>
      </c>
      <c r="E11" s="153">
        <f>'SČ 10 '!L39</f>
        <v>0</v>
      </c>
      <c r="F11" s="150">
        <f>NO2!K39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SO2!K38</f>
        <v>0</v>
      </c>
      <c r="C12" s="150">
        <f>Cadj!K38</f>
        <v>0</v>
      </c>
      <c r="D12" s="153">
        <f>'SČ 2_5'!K38</f>
        <v>0</v>
      </c>
      <c r="E12" s="153">
        <f>'SČ 10 '!L38</f>
        <v>0</v>
      </c>
      <c r="F12" s="150">
        <f>NO2!K38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SO2!K36</f>
        <v>0</v>
      </c>
      <c r="C13" s="150">
        <f>Cadj!K36</f>
        <v>0</v>
      </c>
      <c r="D13" s="150"/>
      <c r="E13" s="150">
        <f>'SČ 10 '!L36</f>
        <v>0</v>
      </c>
      <c r="F13" s="150">
        <f>NO2!K36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161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СЕПТЕМБАР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TM!K27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TM!K8</f>
        <v>0</v>
      </c>
      <c r="D39" s="164">
        <f>TM!K13</f>
        <v>0</v>
      </c>
      <c r="E39" s="164">
        <f>TM!K14</f>
        <v>0</v>
      </c>
      <c r="F39" s="164">
        <f>TM!K18</f>
        <v>0</v>
      </c>
      <c r="G39" s="164">
        <f>TM!K17</f>
        <v>0</v>
      </c>
      <c r="H39" s="164"/>
      <c r="I39" s="165">
        <f>TM!K15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117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СЕПТЕМБАР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TM!K16</f>
        <v>0</v>
      </c>
      <c r="D64" s="164">
        <f>TM!K19</f>
        <v>0</v>
      </c>
      <c r="E64" s="164">
        <f>TM!K20</f>
        <v>0</v>
      </c>
      <c r="F64" s="164">
        <f>TM!K10</f>
        <v>0</v>
      </c>
      <c r="G64" s="164">
        <f>TM!K9</f>
        <v>0</v>
      </c>
      <c r="H64" s="164">
        <f>TM!K25</f>
        <v>0</v>
      </c>
      <c r="I64" s="164">
        <f>TM!K11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153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27.7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СЕПТЕМБАР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TM!K12</f>
        <v>0</v>
      </c>
      <c r="D89" s="164"/>
      <c r="E89" s="164">
        <f>TM!K24</f>
        <v>0</v>
      </c>
      <c r="F89" s="164">
        <f>TM!K21</f>
        <v>0</v>
      </c>
      <c r="G89" s="164">
        <f>TM!K23</f>
        <v>0</v>
      </c>
      <c r="H89" s="153">
        <f>TM!K26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1.7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18.75" customHeight="1">
      <c r="A108" s="268" t="s">
        <v>150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7.7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СЕПТЕМБАР</v>
      </c>
      <c r="I109" s="139" t="str">
        <f>I3</f>
        <v>2023 ГОД.</v>
      </c>
    </row>
    <row r="110" spans="1:9" ht="18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18.7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'!L77</f>
        <v>0</v>
      </c>
      <c r="D114" s="162">
        <f>'SČ 10 '!L119</f>
        <v>0</v>
      </c>
      <c r="E114" s="162">
        <f>'SČ 10 '!L161</f>
        <v>0</v>
      </c>
      <c r="F114" s="162">
        <f>'SČ 10 '!L203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'!L79</f>
      </c>
      <c r="D115" s="164">
        <f>'SČ 10 '!L121</f>
      </c>
      <c r="E115" s="164">
        <f>'SČ 10 '!L163</f>
      </c>
      <c r="F115" s="164">
        <f>'SČ 10 '!L205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'!L81</f>
        <v>0</v>
      </c>
      <c r="D118" s="165">
        <f>'SČ 10 '!L123</f>
        <v>0</v>
      </c>
      <c r="E118" s="164">
        <f>'SČ 10 '!L165</f>
        <v>0</v>
      </c>
      <c r="F118" s="164">
        <f>'SČ 10 '!L207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'!L80</f>
        <v>0</v>
      </c>
      <c r="D119" s="165">
        <f>'SČ 10 '!L122</f>
        <v>0</v>
      </c>
      <c r="E119" s="164">
        <f>'SČ 10 '!L164</f>
        <v>0</v>
      </c>
      <c r="F119" s="164">
        <f>'SČ 10 '!L206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'!L78</f>
        <v>0</v>
      </c>
      <c r="D120" s="162">
        <f>'SČ 10 '!L120</f>
        <v>0</v>
      </c>
      <c r="E120" s="162">
        <f>'SČ 10 '!L162</f>
        <v>0</v>
      </c>
      <c r="F120" s="162">
        <f>'SČ 10 '!L204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136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SO2!L2</f>
        <v>ОКТОБАР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SO2!L35</f>
        <v>0</v>
      </c>
      <c r="C7" s="150">
        <f>Cadj!L35</f>
        <v>0</v>
      </c>
      <c r="D7" s="150">
        <f>'SČ 2_5'!L35</f>
        <v>0</v>
      </c>
      <c r="E7" s="150">
        <f>'SČ 10 '!M35</f>
        <v>0</v>
      </c>
      <c r="F7" s="150">
        <f>NO2!L35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SO2!L37</f>
      </c>
      <c r="C8" s="153">
        <f>Cadj!L37</f>
      </c>
      <c r="D8" s="153">
        <f>'SČ 2_5'!L37</f>
      </c>
      <c r="E8" s="153"/>
      <c r="F8" s="153">
        <f>NO2!L37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SO2!L41</f>
        <v>0</v>
      </c>
      <c r="C9" s="153">
        <f>Cadj!L41</f>
        <v>0</v>
      </c>
      <c r="D9" s="153">
        <f>'SČ 2_5'!L41</f>
        <v>0</v>
      </c>
      <c r="E9" s="153"/>
      <c r="F9" s="153">
        <f>NO2!L41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SO2!L40</f>
      </c>
      <c r="C10" s="153">
        <f>Cadj!L40</f>
      </c>
      <c r="D10" s="153">
        <f>'SČ 2_5'!L40</f>
      </c>
      <c r="E10" s="153">
        <f>'SČ 10 '!M40</f>
      </c>
      <c r="F10" s="153">
        <f>NO2!L40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SO2!L39</f>
        <v>0</v>
      </c>
      <c r="C11" s="150">
        <f>Cadj!L39</f>
        <v>0</v>
      </c>
      <c r="D11" s="153">
        <f>'SČ 2_5'!L39</f>
        <v>0</v>
      </c>
      <c r="E11" s="153">
        <f>'SČ 10 '!M39</f>
        <v>0</v>
      </c>
      <c r="F11" s="150">
        <f>NO2!L39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SO2!L38</f>
        <v>0</v>
      </c>
      <c r="C12" s="150">
        <f>Cadj!L38</f>
        <v>0</v>
      </c>
      <c r="D12" s="153">
        <f>'SČ 2_5'!L38</f>
        <v>0</v>
      </c>
      <c r="E12" s="153">
        <f>'SČ 10 '!M38</f>
        <v>0</v>
      </c>
      <c r="F12" s="150">
        <f>NO2!L38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SO2!L36</f>
        <v>0</v>
      </c>
      <c r="C13" s="150">
        <f>Cadj!L36</f>
        <v>0</v>
      </c>
      <c r="D13" s="150"/>
      <c r="E13" s="150">
        <f>'SČ 10 '!M36</f>
        <v>0</v>
      </c>
      <c r="F13" s="150">
        <f>NO2!L36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3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3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3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3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3"/>
      <c r="E29" s="153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3"/>
      <c r="E30" s="153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144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8.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ОКТОБАР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TM!L27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TM!L8</f>
        <v>0</v>
      </c>
      <c r="D39" s="164">
        <f>TM!L13</f>
        <v>0</v>
      </c>
      <c r="E39" s="164">
        <f>TM!L14</f>
        <v>0</v>
      </c>
      <c r="F39" s="164">
        <f>TM!L18</f>
        <v>0</v>
      </c>
      <c r="G39" s="164">
        <f>TM!L17</f>
        <v>0</v>
      </c>
      <c r="H39" s="164"/>
      <c r="I39" s="165">
        <f>TM!L15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1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1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163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ОКТОБАР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TM!L16</f>
        <v>0</v>
      </c>
      <c r="D64" s="164">
        <f>TM!L19</f>
        <v>0</v>
      </c>
      <c r="E64" s="164">
        <f>TM!L20</f>
        <v>0</v>
      </c>
      <c r="F64" s="164">
        <f>TM!L10</f>
        <v>0</v>
      </c>
      <c r="G64" s="164">
        <f>TM!L9</f>
        <v>0</v>
      </c>
      <c r="H64" s="164">
        <f>TM!L25</f>
        <v>0</v>
      </c>
      <c r="I64" s="164">
        <f>TM!L11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164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ОКТОБАР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TM!L12</f>
        <v>0</v>
      </c>
      <c r="D89" s="164"/>
      <c r="E89" s="164">
        <f>TM!L24</f>
        <v>0</v>
      </c>
      <c r="F89" s="164">
        <f>TM!L21</f>
        <v>0</v>
      </c>
      <c r="G89" s="164">
        <f>TM!L23</f>
        <v>0</v>
      </c>
      <c r="H89" s="153">
        <f>TM!L26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0.2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19.5" customHeight="1">
      <c r="A108" s="268" t="s">
        <v>165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8.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ОКТОБАР</v>
      </c>
      <c r="I109" s="139" t="str">
        <f>I3</f>
        <v>2023 ГОД.</v>
      </c>
    </row>
    <row r="110" spans="1:9" ht="16.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18.7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'!M77</f>
        <v>0</v>
      </c>
      <c r="D114" s="162">
        <f>'SČ 10 '!M119</f>
        <v>0</v>
      </c>
      <c r="E114" s="162">
        <f>'SČ 10 '!M161</f>
        <v>0</v>
      </c>
      <c r="F114" s="162">
        <f>'SČ 10 '!M203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'!M79</f>
      </c>
      <c r="D115" s="164">
        <f>'SČ 10 '!M121</f>
      </c>
      <c r="E115" s="164">
        <f>'SČ 10 '!M163</f>
      </c>
      <c r="F115" s="164">
        <f>'SČ 10 '!M205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'!M81</f>
        <v>0</v>
      </c>
      <c r="D118" s="165">
        <f>'SČ 10 '!M123</f>
        <v>0</v>
      </c>
      <c r="E118" s="164">
        <f>'SČ 10 '!M165</f>
        <v>0</v>
      </c>
      <c r="F118" s="164">
        <f>'SČ 10 '!M207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'!M80</f>
        <v>0</v>
      </c>
      <c r="D119" s="165">
        <f>'SČ 10 '!M122</f>
        <v>0</v>
      </c>
      <c r="E119" s="164">
        <f>'SČ 10 '!M164</f>
        <v>0</v>
      </c>
      <c r="F119" s="164">
        <f>'SČ 10 '!M206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'!M78</f>
        <v>0</v>
      </c>
      <c r="D120" s="162">
        <f>'SČ 10 '!M120</f>
        <v>0</v>
      </c>
      <c r="E120" s="162">
        <f>'SČ 10 '!M162</f>
        <v>0</v>
      </c>
      <c r="F120" s="162">
        <f>'SČ 10 '!M204</f>
        <v>0</v>
      </c>
      <c r="G120" s="162"/>
      <c r="H120" s="150"/>
      <c r="I120" s="150"/>
    </row>
    <row r="121" spans="1:9" ht="18.7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18.7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18.7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18.7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18.7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18.7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18.7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.7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18.7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18.7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8.75" customHeight="1">
      <c r="A131" s="167">
        <v>11</v>
      </c>
      <c r="B131" s="172"/>
      <c r="C131" s="162"/>
      <c r="D131" s="162"/>
      <c r="E131" s="162"/>
      <c r="F131" s="162"/>
      <c r="G131" s="162"/>
      <c r="H131" s="150"/>
      <c r="I131" s="182"/>
    </row>
    <row r="132" spans="1:9" ht="18.75" customHeight="1">
      <c r="A132" s="167">
        <v>12</v>
      </c>
      <c r="B132" s="172"/>
      <c r="C132" s="162"/>
      <c r="D132" s="162"/>
      <c r="E132" s="162"/>
      <c r="F132" s="162"/>
      <c r="G132" s="162"/>
      <c r="H132" s="150"/>
      <c r="I132" s="150"/>
    </row>
    <row r="133" spans="1:9" ht="18.75" customHeight="1">
      <c r="A133" s="167">
        <v>13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.75" customHeight="1">
      <c r="A134" s="194">
        <v>14</v>
      </c>
      <c r="B134" s="172"/>
      <c r="C134" s="181"/>
      <c r="D134" s="195"/>
      <c r="E134" s="181"/>
      <c r="F134" s="181"/>
      <c r="G134" s="181"/>
      <c r="H134" s="181"/>
      <c r="I134" s="182"/>
    </row>
    <row r="135" ht="12.75">
      <c r="B135" s="176"/>
    </row>
    <row r="136" ht="12.75">
      <c r="B136" s="183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SO2!M2</f>
        <v>НОВЕМБАР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SO2!M35</f>
        <v>0</v>
      </c>
      <c r="C7" s="150">
        <f>Cadj!M35</f>
        <v>0</v>
      </c>
      <c r="D7" s="150">
        <f>'SČ 2_5'!M35</f>
        <v>0</v>
      </c>
      <c r="E7" s="150">
        <f>'SČ 10 '!N35</f>
        <v>0</v>
      </c>
      <c r="F7" s="150">
        <f>NO2!M35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SO2!M37</f>
      </c>
      <c r="C8" s="153">
        <f>Cadj!M37</f>
      </c>
      <c r="D8" s="153"/>
      <c r="E8" s="153"/>
      <c r="F8" s="153">
        <f>NO2!M37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SO2!M41</f>
        <v>0</v>
      </c>
      <c r="C9" s="153">
        <f>Cadj!M41</f>
        <v>0</v>
      </c>
      <c r="D9" s="153"/>
      <c r="E9" s="153"/>
      <c r="F9" s="153">
        <f>NO2!M41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SO2!M40</f>
      </c>
      <c r="C10" s="153">
        <f>Cadj!M40</f>
      </c>
      <c r="D10" s="153"/>
      <c r="E10" s="153">
        <f>'SČ 10 '!N40</f>
      </c>
      <c r="F10" s="153">
        <f>NO2!M40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SO2!M39</f>
        <v>0</v>
      </c>
      <c r="C11" s="150">
        <f>Cadj!M39</f>
        <v>0</v>
      </c>
      <c r="D11" s="153">
        <f>'SČ 2_5'!M39</f>
        <v>0</v>
      </c>
      <c r="E11" s="153">
        <f>'SČ 10 '!N39</f>
        <v>0</v>
      </c>
      <c r="F11" s="150">
        <f>NO2!M39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SO2!M38</f>
        <v>0</v>
      </c>
      <c r="C12" s="150">
        <f>Cadj!M38</f>
        <v>0</v>
      </c>
      <c r="D12" s="153">
        <f>'SČ 2_5'!M38</f>
        <v>0</v>
      </c>
      <c r="E12" s="153">
        <f>'SČ 10 '!N38</f>
        <v>0</v>
      </c>
      <c r="F12" s="150">
        <f>NO2!M38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SO2!M36</f>
        <v>0</v>
      </c>
      <c r="C13" s="150">
        <f>Cadj!M36</f>
        <v>0</v>
      </c>
      <c r="D13" s="153"/>
      <c r="E13" s="150">
        <f>'SČ 10 '!N36</f>
        <v>0</v>
      </c>
      <c r="F13" s="150">
        <f>NO2!M36</f>
        <v>0</v>
      </c>
      <c r="G13" s="153"/>
      <c r="H13" s="153"/>
      <c r="I13" s="153"/>
      <c r="J13" s="154"/>
    </row>
    <row r="14" spans="1:10" ht="16.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6.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6.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161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30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НОВЕМБАР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TM!M27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TM!M8</f>
        <v>0</v>
      </c>
      <c r="D39" s="164">
        <f>TM!M13</f>
        <v>0</v>
      </c>
      <c r="E39" s="164">
        <f>TM!M14</f>
        <v>0</v>
      </c>
      <c r="F39" s="164">
        <f>TM!M18</f>
        <v>0</v>
      </c>
      <c r="G39" s="164">
        <f>TM!M17</f>
        <v>0</v>
      </c>
      <c r="H39" s="164"/>
      <c r="I39" s="165">
        <f>TM!M15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2.5" customHeight="1">
      <c r="A58" s="268" t="s">
        <v>149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7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НОВЕМБАР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TM!M16</f>
        <v>0</v>
      </c>
      <c r="D64" s="164">
        <f>TM!M19</f>
        <v>0</v>
      </c>
      <c r="E64" s="164">
        <f>TM!M20</f>
        <v>0</v>
      </c>
      <c r="F64" s="164">
        <f>TM!M10</f>
        <v>0</v>
      </c>
      <c r="G64" s="164">
        <f>TM!M9</f>
        <v>0</v>
      </c>
      <c r="H64" s="164">
        <f>TM!M25</f>
        <v>0</v>
      </c>
      <c r="I64" s="164">
        <f>TM!M11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167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НОВЕМБАР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TM!M12</f>
        <v>0</v>
      </c>
      <c r="D89" s="164"/>
      <c r="E89" s="164">
        <f>TM!M24</f>
        <v>0</v>
      </c>
      <c r="F89" s="164">
        <f>TM!M21</f>
        <v>0</v>
      </c>
      <c r="G89" s="164">
        <f>TM!M23</f>
        <v>0</v>
      </c>
      <c r="H89" s="153">
        <f>TM!M26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0.25" customHeight="1">
      <c r="A108" s="268" t="s">
        <v>133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НОВЕМБАР</v>
      </c>
      <c r="I109" s="139" t="str">
        <f>I3</f>
        <v>2023 ГОД.</v>
      </c>
    </row>
    <row r="110" spans="1:9" ht="18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18.7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19.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'!N77</f>
        <v>0</v>
      </c>
      <c r="D114" s="162">
        <f>'SČ 10 '!N119</f>
        <v>0</v>
      </c>
      <c r="E114" s="162">
        <f>'SČ 10 '!N161</f>
        <v>0</v>
      </c>
      <c r="F114" s="162">
        <f>'SČ 10 '!N203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'!N81</f>
        <v>0</v>
      </c>
      <c r="D118" s="165">
        <f>'SČ 10 '!N123</f>
        <v>0</v>
      </c>
      <c r="E118" s="164">
        <f>'SČ 10 '!N165</f>
        <v>0</v>
      </c>
      <c r="F118" s="164">
        <f>'SČ 10 '!N207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'!N80</f>
        <v>0</v>
      </c>
      <c r="D119" s="165">
        <f>'SČ 10 '!N122</f>
        <v>0</v>
      </c>
      <c r="E119" s="164">
        <f>'SČ 10 '!N164</f>
        <v>0</v>
      </c>
      <c r="F119" s="164">
        <f>'SČ 10 '!N206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'!N78</f>
        <v>0</v>
      </c>
      <c r="D120" s="162">
        <f>'SČ 10 '!N120</f>
        <v>0</v>
      </c>
      <c r="E120" s="162">
        <f>'SČ 10 '!N162</f>
        <v>0</v>
      </c>
      <c r="F120" s="162">
        <f>'SČ 10 '!N204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SO2!N2</f>
        <v>ДЕЦЕМБАР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SO2!N35</f>
        <v>0</v>
      </c>
      <c r="C7" s="150">
        <f>Cadj!N35</f>
        <v>0</v>
      </c>
      <c r="D7" s="150">
        <f>'SČ 2_5'!N35</f>
        <v>0</v>
      </c>
      <c r="E7" s="150">
        <f>'SČ 10 '!O35</f>
        <v>0</v>
      </c>
      <c r="F7" s="150">
        <f>NO2!N35</f>
        <v>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SO2!N37</f>
      </c>
      <c r="C8" s="153">
        <f>Cadj!N37</f>
      </c>
      <c r="D8" s="153"/>
      <c r="E8" s="153"/>
      <c r="F8" s="153">
        <f>NO2!N37</f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SO2!N41</f>
        <v>0</v>
      </c>
      <c r="C9" s="153">
        <f>Cadj!N41</f>
        <v>0</v>
      </c>
      <c r="D9" s="153"/>
      <c r="E9" s="153"/>
      <c r="F9" s="153">
        <f>NO2!N41</f>
        <v>0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SO2!N40</f>
      </c>
      <c r="C10" s="153">
        <f>Cadj!N40</f>
      </c>
      <c r="D10" s="153">
        <f>'SČ 2_5'!N40</f>
      </c>
      <c r="E10" s="153">
        <f>'SČ 10 '!O40</f>
      </c>
      <c r="F10" s="153">
        <f>NO2!N40</f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SO2!N39</f>
        <v>0</v>
      </c>
      <c r="C11" s="150">
        <f>Cadj!N39</f>
        <v>0</v>
      </c>
      <c r="D11" s="153">
        <f>'SČ 2_5'!N39</f>
        <v>0</v>
      </c>
      <c r="E11" s="153">
        <f>'SČ 10 '!O39</f>
        <v>0</v>
      </c>
      <c r="F11" s="150">
        <f>NO2!N39</f>
        <v>0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SO2!N38</f>
        <v>0</v>
      </c>
      <c r="C12" s="150">
        <f>Cadj!N38</f>
        <v>0</v>
      </c>
      <c r="D12" s="153">
        <f>'SČ 2_5'!N38</f>
        <v>0</v>
      </c>
      <c r="E12" s="153">
        <f>'SČ 10 '!O38</f>
        <v>0</v>
      </c>
      <c r="F12" s="150">
        <f>NO2!N38</f>
        <v>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SO2!N36</f>
        <v>0</v>
      </c>
      <c r="C13" s="150">
        <f>Cadj!N36</f>
        <v>0</v>
      </c>
      <c r="D13" s="153"/>
      <c r="E13" s="150">
        <f>'SČ 10 '!O36</f>
        <v>0</v>
      </c>
      <c r="F13" s="150">
        <f>NO2!N36</f>
        <v>0</v>
      </c>
      <c r="G13" s="153"/>
      <c r="H13" s="153"/>
      <c r="I13" s="153"/>
      <c r="J13" s="154"/>
    </row>
    <row r="14" spans="1:10" ht="17.25" customHeight="1">
      <c r="A14" s="155" t="s">
        <v>90</v>
      </c>
      <c r="B14" s="150"/>
      <c r="C14" s="157"/>
      <c r="D14" s="153"/>
      <c r="E14" s="150"/>
      <c r="F14" s="150"/>
      <c r="G14" s="153"/>
      <c r="H14" s="153"/>
      <c r="I14" s="153"/>
      <c r="J14" s="154"/>
    </row>
    <row r="15" spans="1:10" ht="17.25" customHeight="1">
      <c r="A15" s="155" t="s">
        <v>91</v>
      </c>
      <c r="B15" s="150"/>
      <c r="C15" s="157"/>
      <c r="D15" s="153"/>
      <c r="E15" s="150"/>
      <c r="F15" s="150"/>
      <c r="G15" s="153"/>
      <c r="H15" s="153"/>
      <c r="I15" s="153"/>
      <c r="J15" s="154"/>
    </row>
    <row r="16" spans="1:10" ht="17.25" customHeight="1">
      <c r="A16" s="155" t="s">
        <v>92</v>
      </c>
      <c r="B16" s="150"/>
      <c r="C16" s="157"/>
      <c r="D16" s="153"/>
      <c r="E16" s="150"/>
      <c r="F16" s="150"/>
      <c r="G16" s="153"/>
      <c r="H16" s="153"/>
      <c r="I16" s="153"/>
      <c r="J16" s="154"/>
    </row>
    <row r="17" spans="1:10" ht="17.25" customHeight="1">
      <c r="A17" s="155" t="s">
        <v>93</v>
      </c>
      <c r="B17" s="150"/>
      <c r="C17" s="157"/>
      <c r="D17" s="153"/>
      <c r="E17" s="150"/>
      <c r="F17" s="150"/>
      <c r="G17" s="153"/>
      <c r="H17" s="153"/>
      <c r="I17" s="153"/>
      <c r="J17" s="154"/>
    </row>
    <row r="18" spans="1:10" ht="17.25" customHeight="1">
      <c r="A18" s="155" t="s">
        <v>94</v>
      </c>
      <c r="B18" s="150"/>
      <c r="C18" s="157"/>
      <c r="D18" s="153"/>
      <c r="E18" s="150"/>
      <c r="F18" s="150"/>
      <c r="G18" s="153"/>
      <c r="H18" s="153"/>
      <c r="I18" s="153"/>
      <c r="J18" s="154"/>
    </row>
    <row r="19" spans="1:10" ht="17.25" customHeight="1">
      <c r="A19" s="155" t="s">
        <v>95</v>
      </c>
      <c r="B19" s="150"/>
      <c r="C19" s="157"/>
      <c r="D19" s="153"/>
      <c r="E19" s="150"/>
      <c r="F19" s="150"/>
      <c r="G19" s="153"/>
      <c r="H19" s="153"/>
      <c r="I19" s="153"/>
      <c r="J19" s="154"/>
    </row>
    <row r="20" spans="1:10" ht="17.25" customHeight="1">
      <c r="A20" s="155" t="s">
        <v>96</v>
      </c>
      <c r="B20" s="150"/>
      <c r="C20" s="157"/>
      <c r="D20" s="153"/>
      <c r="E20" s="150"/>
      <c r="F20" s="150"/>
      <c r="G20" s="153"/>
      <c r="H20" s="153"/>
      <c r="I20" s="153"/>
      <c r="J20" s="154"/>
    </row>
    <row r="21" spans="1:10" ht="17.25" customHeight="1">
      <c r="A21" s="155" t="s">
        <v>97</v>
      </c>
      <c r="B21" s="150"/>
      <c r="C21" s="150"/>
      <c r="D21" s="153"/>
      <c r="E21" s="150"/>
      <c r="F21" s="150"/>
      <c r="G21" s="153"/>
      <c r="H21" s="153"/>
      <c r="I21" s="153"/>
      <c r="J21" s="154"/>
    </row>
    <row r="22" spans="1:10" ht="17.25" customHeight="1">
      <c r="A22" s="155" t="s">
        <v>98</v>
      </c>
      <c r="B22" s="150"/>
      <c r="C22" s="150"/>
      <c r="D22" s="153"/>
      <c r="E22" s="150"/>
      <c r="F22" s="150"/>
      <c r="G22" s="153"/>
      <c r="H22" s="153"/>
      <c r="I22" s="153"/>
      <c r="J22" s="154"/>
    </row>
    <row r="23" spans="1:10" ht="17.25" customHeight="1">
      <c r="A23" s="155" t="s">
        <v>99</v>
      </c>
      <c r="B23" s="150"/>
      <c r="C23" s="150"/>
      <c r="D23" s="153"/>
      <c r="E23" s="150"/>
      <c r="F23" s="150"/>
      <c r="G23" s="153"/>
      <c r="H23" s="153"/>
      <c r="I23" s="153"/>
      <c r="J23" s="154"/>
    </row>
    <row r="24" spans="1:10" ht="17.25" customHeight="1">
      <c r="A24" s="155" t="s">
        <v>100</v>
      </c>
      <c r="B24" s="150"/>
      <c r="C24" s="150"/>
      <c r="D24" s="153"/>
      <c r="E24" s="150"/>
      <c r="F24" s="150"/>
      <c r="G24" s="153"/>
      <c r="H24" s="153"/>
      <c r="I24" s="153"/>
      <c r="J24" s="154"/>
    </row>
    <row r="25" spans="1:10" ht="17.25" customHeight="1">
      <c r="A25" s="155" t="s">
        <v>101</v>
      </c>
      <c r="B25" s="150"/>
      <c r="C25" s="150"/>
      <c r="D25" s="153"/>
      <c r="E25" s="150"/>
      <c r="F25" s="150"/>
      <c r="G25" s="153"/>
      <c r="H25" s="153"/>
      <c r="I25" s="153"/>
      <c r="J25" s="154"/>
    </row>
    <row r="26" spans="1:10" ht="17.25" customHeight="1">
      <c r="A26" s="155" t="s">
        <v>102</v>
      </c>
      <c r="B26" s="150"/>
      <c r="C26" s="150"/>
      <c r="D26" s="153"/>
      <c r="E26" s="150"/>
      <c r="F26" s="150"/>
      <c r="G26" s="153"/>
      <c r="H26" s="153"/>
      <c r="I26" s="153"/>
      <c r="J26" s="154"/>
    </row>
    <row r="27" spans="1:10" ht="17.25" customHeight="1">
      <c r="A27" s="155" t="s">
        <v>103</v>
      </c>
      <c r="B27" s="150"/>
      <c r="C27" s="150"/>
      <c r="D27" s="153"/>
      <c r="E27" s="150"/>
      <c r="F27" s="150"/>
      <c r="G27" s="153"/>
      <c r="H27" s="153"/>
      <c r="I27" s="153"/>
      <c r="J27" s="154"/>
    </row>
    <row r="28" spans="1:10" ht="17.25" customHeight="1">
      <c r="A28" s="155" t="s">
        <v>104</v>
      </c>
      <c r="B28" s="150"/>
      <c r="C28" s="150"/>
      <c r="D28" s="153"/>
      <c r="E28" s="150"/>
      <c r="F28" s="150"/>
      <c r="G28" s="153"/>
      <c r="H28" s="153"/>
      <c r="I28" s="153"/>
      <c r="J28" s="154"/>
    </row>
    <row r="29" spans="1:10" ht="17.25" customHeight="1">
      <c r="A29" s="155" t="s">
        <v>105</v>
      </c>
      <c r="B29" s="150"/>
      <c r="C29" s="150"/>
      <c r="D29" s="153"/>
      <c r="E29" s="150"/>
      <c r="F29" s="150"/>
      <c r="G29" s="153"/>
      <c r="H29" s="153"/>
      <c r="I29" s="153"/>
      <c r="J29" s="154"/>
    </row>
    <row r="30" spans="1:10" ht="17.25" customHeight="1">
      <c r="A30" s="155" t="s">
        <v>106</v>
      </c>
      <c r="B30" s="150"/>
      <c r="C30" s="150"/>
      <c r="D30" s="153"/>
      <c r="E30" s="150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107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7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ДЕЦЕМБАР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TM!N27</f>
        <v>0</v>
      </c>
      <c r="D38" s="162">
        <f>C38</f>
        <v>0</v>
      </c>
      <c r="E38" s="162">
        <f>C38</f>
        <v>0</v>
      </c>
      <c r="F38" s="162">
        <f>C38</f>
        <v>0</v>
      </c>
      <c r="G38" s="162">
        <f>C38</f>
        <v>0</v>
      </c>
      <c r="H38" s="162"/>
      <c r="I38" s="162">
        <f>C38</f>
        <v>0</v>
      </c>
      <c r="J38" s="163"/>
    </row>
    <row r="39" spans="1:10" ht="24" customHeight="1">
      <c r="A39" s="160" t="s">
        <v>84</v>
      </c>
      <c r="B39" s="161"/>
      <c r="C39" s="164">
        <f>TM!N8</f>
        <v>0</v>
      </c>
      <c r="D39" s="164">
        <f>TM!N13</f>
        <v>0</v>
      </c>
      <c r="E39" s="164">
        <f>TM!N14</f>
        <v>0</v>
      </c>
      <c r="F39" s="164">
        <f>TM!N18</f>
        <v>0</v>
      </c>
      <c r="G39" s="164">
        <f>TM!N17</f>
        <v>0</v>
      </c>
      <c r="H39" s="164"/>
      <c r="I39" s="165">
        <f>TM!N15</f>
        <v>0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68" t="s">
        <v>117</v>
      </c>
      <c r="B58" s="268"/>
      <c r="C58" s="268"/>
      <c r="D58" s="268"/>
      <c r="E58" s="268"/>
      <c r="F58" s="268"/>
      <c r="G58" s="268"/>
      <c r="H58" s="273"/>
      <c r="I58" s="190"/>
      <c r="J58" s="134"/>
    </row>
    <row r="59" spans="1:10" ht="26.2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ДЕЦЕМБАР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0</v>
      </c>
      <c r="D63" s="162">
        <f>C63</f>
        <v>0</v>
      </c>
      <c r="E63" s="162">
        <f>C63</f>
        <v>0</v>
      </c>
      <c r="F63" s="162">
        <f>C63</f>
        <v>0</v>
      </c>
      <c r="G63" s="162">
        <f>C63</f>
        <v>0</v>
      </c>
      <c r="H63" s="162">
        <f>C63</f>
        <v>0</v>
      </c>
      <c r="I63" s="162">
        <f>C63</f>
        <v>0</v>
      </c>
      <c r="J63" s="163"/>
    </row>
    <row r="64" spans="1:10" ht="24" customHeight="1">
      <c r="A64" s="160" t="s">
        <v>84</v>
      </c>
      <c r="B64" s="161"/>
      <c r="C64" s="164">
        <f>TM!N16</f>
        <v>0</v>
      </c>
      <c r="D64" s="164">
        <f>TM!N19</f>
        <v>0</v>
      </c>
      <c r="E64" s="164">
        <f>TM!N20</f>
        <v>0</v>
      </c>
      <c r="F64" s="164">
        <f>TM!N10</f>
        <v>0</v>
      </c>
      <c r="G64" s="164">
        <f>TM!N9</f>
        <v>0</v>
      </c>
      <c r="H64" s="164">
        <f>TM!N25</f>
        <v>0</v>
      </c>
      <c r="I64" s="164">
        <f>TM!N11</f>
        <v>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147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30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ДЕЦЕМБАР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0</v>
      </c>
      <c r="D88" s="162"/>
      <c r="E88" s="162">
        <f>C88</f>
        <v>0</v>
      </c>
      <c r="F88" s="162">
        <f>C88</f>
        <v>0</v>
      </c>
      <c r="G88" s="162">
        <f>C88</f>
        <v>0</v>
      </c>
      <c r="H88" s="150">
        <f>C88</f>
        <v>0</v>
      </c>
      <c r="I88" s="150"/>
      <c r="J88" s="163"/>
    </row>
    <row r="89" spans="1:10" ht="24" customHeight="1">
      <c r="A89" s="160" t="s">
        <v>84</v>
      </c>
      <c r="B89" s="161"/>
      <c r="C89" s="164">
        <f>TM!N12</f>
        <v>0</v>
      </c>
      <c r="D89" s="164"/>
      <c r="E89" s="164">
        <f>TM!N24</f>
        <v>0</v>
      </c>
      <c r="F89" s="164">
        <f>TM!N21</f>
        <v>0</v>
      </c>
      <c r="G89" s="164">
        <f>TM!N23</f>
        <v>0</v>
      </c>
      <c r="H89" s="153">
        <f>TM!N26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19.5" customHeight="1">
      <c r="A108" s="268" t="s">
        <v>169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7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ДЕЦЕМБАР</v>
      </c>
      <c r="I109" s="139" t="str">
        <f>I3</f>
        <v>2023 ГОД.</v>
      </c>
    </row>
    <row r="110" spans="1:9" ht="18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0.25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19.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3.25" customHeight="1">
      <c r="A114" s="160" t="s">
        <v>83</v>
      </c>
      <c r="B114" s="161"/>
      <c r="C114" s="162">
        <f>'SČ 10 '!O77</f>
        <v>0</v>
      </c>
      <c r="D114" s="162">
        <f>'SČ 10 '!O119</f>
        <v>0</v>
      </c>
      <c r="E114" s="162">
        <f>'SČ 10 '!O161</f>
        <v>0</v>
      </c>
      <c r="F114" s="162">
        <f>'SČ 10 '!O203</f>
        <v>0</v>
      </c>
      <c r="G114" s="162"/>
      <c r="H114" s="150"/>
      <c r="I114" s="150"/>
    </row>
    <row r="115" spans="1:9" ht="23.25" customHeight="1">
      <c r="A115" s="160" t="s">
        <v>84</v>
      </c>
      <c r="B115" s="161"/>
      <c r="C115" s="164"/>
      <c r="D115" s="164"/>
      <c r="E115" s="164"/>
      <c r="F115" s="164"/>
      <c r="G115" s="164"/>
      <c r="H115" s="153"/>
      <c r="I115" s="153"/>
    </row>
    <row r="116" spans="1:9" ht="23.25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3.25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3.25" customHeight="1">
      <c r="A118" s="160" t="s">
        <v>87</v>
      </c>
      <c r="B118" s="70"/>
      <c r="C118" s="164">
        <f>'SČ 10 '!O81</f>
        <v>0</v>
      </c>
      <c r="D118" s="165">
        <f>'SČ 10 '!O123</f>
        <v>0</v>
      </c>
      <c r="E118" s="164">
        <f>'SČ 10 '!O165</f>
        <v>0</v>
      </c>
      <c r="F118" s="164">
        <f>'SČ 10 '!O207</f>
        <v>0</v>
      </c>
      <c r="G118" s="164"/>
      <c r="H118" s="153"/>
      <c r="I118" s="153"/>
    </row>
    <row r="119" spans="1:9" ht="23.25" customHeight="1">
      <c r="A119" s="160" t="s">
        <v>88</v>
      </c>
      <c r="B119" s="70"/>
      <c r="C119" s="164">
        <f>'SČ 10 '!O80</f>
        <v>0</v>
      </c>
      <c r="D119" s="165">
        <f>'SČ 10 '!O122</f>
        <v>0</v>
      </c>
      <c r="E119" s="164">
        <f>'SČ 10 '!O164</f>
        <v>0</v>
      </c>
      <c r="F119" s="164">
        <f>'SČ 10 '!O206</f>
        <v>0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'!O78</f>
        <v>0</v>
      </c>
      <c r="D120" s="162">
        <f>'SČ 10 '!O120</f>
        <v>0</v>
      </c>
      <c r="E120" s="162">
        <f>'SČ 10 '!O162</f>
        <v>0</v>
      </c>
      <c r="F120" s="162">
        <f>'SČ 10 '!O204</f>
        <v>0</v>
      </c>
      <c r="G120" s="162"/>
      <c r="H120" s="150"/>
      <c r="I120" s="150"/>
    </row>
    <row r="121" spans="1:9" ht="23.25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3.25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3.25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3.25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3.25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3.25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3.25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3.25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3.25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3.25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1"/>
  <sheetViews>
    <sheetView view="pageBreakPreview" zoomScaleSheetLayoutView="100" zoomScalePageLayoutView="0" workbookViewId="0" topLeftCell="A1">
      <selection activeCell="B19" sqref="B19"/>
    </sheetView>
  </sheetViews>
  <sheetFormatPr defaultColWidth="8.7109375" defaultRowHeight="12.75"/>
  <cols>
    <col min="1" max="1" width="35.7109375" style="1" customWidth="1"/>
    <col min="2" max="3" width="12.7109375" style="1" customWidth="1"/>
    <col min="4" max="4" width="12.8515625" style="1" customWidth="1"/>
    <col min="5" max="5" width="16.8515625" style="1" customWidth="1"/>
    <col min="6" max="6" width="17.7109375" style="1" customWidth="1"/>
    <col min="7" max="7" width="16.57421875" style="1" customWidth="1"/>
    <col min="8" max="8" width="12.7109375" style="1" customWidth="1"/>
    <col min="9" max="9" width="14.7109375" style="1" customWidth="1"/>
    <col min="10" max="14" width="8.7109375" style="1" customWidth="1"/>
    <col min="15" max="15" width="12.28125" style="1" customWidth="1"/>
    <col min="16" max="16" width="6.28125" style="1" customWidth="1"/>
    <col min="17" max="16384" width="8.7109375" style="1" customWidth="1"/>
  </cols>
  <sheetData>
    <row r="1" spans="1:9" ht="24" customHeight="1">
      <c r="A1" s="283" t="s">
        <v>170</v>
      </c>
      <c r="B1" s="283"/>
      <c r="C1" s="283"/>
      <c r="D1" s="283"/>
      <c r="E1" s="283"/>
      <c r="F1" s="283"/>
      <c r="G1" s="283"/>
      <c r="H1" s="283"/>
      <c r="I1" s="283"/>
    </row>
    <row r="2" spans="1:9" ht="18.7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</row>
    <row r="3" spans="1:9" ht="28.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96" t="s">
        <v>171</v>
      </c>
      <c r="H3" s="197" t="str">
        <f>Jan!I3</f>
        <v>2023 ГОД.</v>
      </c>
      <c r="I3" s="198"/>
    </row>
    <row r="4" spans="1:9" ht="48" customHeight="1">
      <c r="A4" s="275" t="s">
        <v>108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</row>
    <row r="5" spans="1:9" ht="15.75" customHeight="1">
      <c r="A5" s="275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</row>
    <row r="6" spans="1:9" ht="19.5" customHeight="1">
      <c r="A6" s="145" t="s">
        <v>82</v>
      </c>
      <c r="B6" s="146">
        <v>50</v>
      </c>
      <c r="C6" s="146">
        <v>50</v>
      </c>
      <c r="D6" s="146"/>
      <c r="E6" s="146">
        <v>40</v>
      </c>
      <c r="F6" s="146">
        <v>40</v>
      </c>
      <c r="G6" s="146"/>
      <c r="H6" s="146"/>
      <c r="I6" s="146">
        <v>5</v>
      </c>
    </row>
    <row r="7" spans="1:9" ht="20.25" customHeight="1">
      <c r="A7" s="148" t="s">
        <v>83</v>
      </c>
      <c r="B7" s="149">
        <f>SO2!O35</f>
        <v>236</v>
      </c>
      <c r="C7" s="150">
        <f>Cadj!O35</f>
        <v>236</v>
      </c>
      <c r="D7" s="150">
        <f>'SČ 2_5'!O35</f>
        <v>28</v>
      </c>
      <c r="E7" s="150">
        <f>'SČ 10 '!P35</f>
        <v>28</v>
      </c>
      <c r="F7" s="150">
        <f>NO2!O35</f>
        <v>236</v>
      </c>
      <c r="G7" s="150"/>
      <c r="H7" s="150"/>
      <c r="I7" s="150"/>
    </row>
    <row r="8" spans="1:9" ht="20.25" customHeight="1">
      <c r="A8" s="148" t="s">
        <v>172</v>
      </c>
      <c r="B8" s="152">
        <f>SO2!O37</f>
        <v>3.2216101694915253</v>
      </c>
      <c r="C8" s="153">
        <f>Cadj!O37</f>
        <v>6.021186440677966</v>
      </c>
      <c r="D8" s="153">
        <f>'SČ 2_5'!O37</f>
        <v>18.428571428571427</v>
      </c>
      <c r="E8" s="153">
        <f>'SČ 10 '!P37</f>
        <v>17.321428571428573</v>
      </c>
      <c r="F8" s="153">
        <f>NO2!O37</f>
        <v>25.127118644067796</v>
      </c>
      <c r="G8" s="153"/>
      <c r="H8" s="153"/>
      <c r="I8" s="153"/>
    </row>
    <row r="9" spans="1:9" ht="20.25" customHeight="1">
      <c r="A9" s="148" t="s">
        <v>85</v>
      </c>
      <c r="B9" s="152">
        <f>SO2!O41</f>
        <v>3</v>
      </c>
      <c r="C9" s="153">
        <f>Cadj!O41</f>
        <v>3</v>
      </c>
      <c r="D9" s="153">
        <f>'SČ 2_5'!O41</f>
        <v>18</v>
      </c>
      <c r="E9" s="153">
        <f>'SČ 10 '!P41</f>
        <v>17</v>
      </c>
      <c r="F9" s="153">
        <f>NO2!O41</f>
        <v>23</v>
      </c>
      <c r="G9" s="153"/>
      <c r="H9" s="153"/>
      <c r="I9" s="153"/>
    </row>
    <row r="10" spans="1:9" ht="20.25" customHeight="1">
      <c r="A10" s="148" t="s">
        <v>86</v>
      </c>
      <c r="B10" s="152">
        <f>SO2!O40</f>
        <v>4.825000000000003</v>
      </c>
      <c r="C10" s="153">
        <f>Cadj!O40</f>
        <v>16.25000000000003</v>
      </c>
      <c r="D10" s="153">
        <f>'SČ 2_5'!O40</f>
        <v>27.300000000000004</v>
      </c>
      <c r="E10" s="153">
        <f>'SČ 10 '!P40</f>
        <v>32.300000000000004</v>
      </c>
      <c r="F10" s="153">
        <f>NO2!O40</f>
        <v>47.750000000000085</v>
      </c>
      <c r="G10" s="153"/>
      <c r="H10" s="153"/>
      <c r="I10" s="153"/>
    </row>
    <row r="11" spans="1:9" ht="20.25" customHeight="1">
      <c r="A11" s="148" t="s">
        <v>87</v>
      </c>
      <c r="B11" s="253">
        <f>SO2!O39</f>
        <v>0</v>
      </c>
      <c r="C11" s="150">
        <f>Cadj!O39</f>
        <v>0</v>
      </c>
      <c r="D11" s="153">
        <f>'SČ 2_5'!O39</f>
        <v>0</v>
      </c>
      <c r="E11" s="153">
        <f>'SČ 10 '!P39</f>
        <v>0</v>
      </c>
      <c r="F11" s="150">
        <f>NO2!O39</f>
        <v>0</v>
      </c>
      <c r="G11" s="153"/>
      <c r="H11" s="153"/>
      <c r="I11" s="153"/>
    </row>
    <row r="12" spans="1:9" ht="20.25" customHeight="1">
      <c r="A12" s="148" t="s">
        <v>88</v>
      </c>
      <c r="B12" s="253">
        <f>SO2!O38</f>
        <v>15.4</v>
      </c>
      <c r="C12" s="150">
        <f>Cadj!O38</f>
        <v>32</v>
      </c>
      <c r="D12" s="153">
        <f>'SČ 2_5'!O38</f>
        <v>42</v>
      </c>
      <c r="E12" s="153">
        <f>'SČ 10 '!P38</f>
        <v>39</v>
      </c>
      <c r="F12" s="150">
        <f>NO2!O38</f>
        <v>71</v>
      </c>
      <c r="G12" s="153"/>
      <c r="H12" s="153"/>
      <c r="I12" s="153"/>
    </row>
    <row r="13" spans="1:9" ht="27.75" customHeight="1">
      <c r="A13" s="148" t="s">
        <v>173</v>
      </c>
      <c r="B13" s="149">
        <f>SO2!O36</f>
        <v>0</v>
      </c>
      <c r="C13" s="150">
        <f>Cadj!O36</f>
        <v>0</v>
      </c>
      <c r="D13" s="150"/>
      <c r="E13" s="150">
        <f>'SČ 10 '!P36</f>
        <v>0</v>
      </c>
      <c r="F13" s="150">
        <f>NO2!O36</f>
        <v>0</v>
      </c>
      <c r="G13" s="153"/>
      <c r="H13" s="153"/>
      <c r="I13" s="153"/>
    </row>
    <row r="14" spans="1:9" ht="17.25" customHeight="1">
      <c r="A14" s="155">
        <v>1</v>
      </c>
      <c r="B14" s="150"/>
      <c r="C14" s="150"/>
      <c r="D14" s="153"/>
      <c r="E14" s="150"/>
      <c r="F14" s="153"/>
      <c r="G14" s="153"/>
      <c r="H14" s="153"/>
      <c r="I14" s="153"/>
    </row>
    <row r="15" spans="1:9" ht="17.25" customHeight="1">
      <c r="A15" s="155">
        <v>2</v>
      </c>
      <c r="B15" s="150"/>
      <c r="C15" s="150"/>
      <c r="D15" s="153"/>
      <c r="E15" s="150"/>
      <c r="F15" s="153"/>
      <c r="G15" s="153"/>
      <c r="H15" s="153"/>
      <c r="I15" s="153"/>
    </row>
    <row r="16" spans="1:9" ht="17.25" customHeight="1">
      <c r="A16" s="155">
        <v>3</v>
      </c>
      <c r="B16" s="150"/>
      <c r="C16" s="150"/>
      <c r="D16" s="153"/>
      <c r="E16" s="150"/>
      <c r="F16" s="153"/>
      <c r="G16" s="153"/>
      <c r="H16" s="153"/>
      <c r="I16" s="153"/>
    </row>
    <row r="17" spans="1:9" ht="17.25" customHeight="1">
      <c r="A17" s="155">
        <v>4</v>
      </c>
      <c r="B17" s="150"/>
      <c r="C17" s="150"/>
      <c r="D17" s="153"/>
      <c r="E17" s="150"/>
      <c r="F17" s="153"/>
      <c r="G17" s="153"/>
      <c r="H17" s="153"/>
      <c r="I17" s="153"/>
    </row>
    <row r="18" spans="1:9" ht="17.25" customHeight="1">
      <c r="A18" s="155">
        <v>5</v>
      </c>
      <c r="B18" s="150"/>
      <c r="C18" s="150"/>
      <c r="D18" s="153"/>
      <c r="E18" s="150"/>
      <c r="F18" s="153"/>
      <c r="G18" s="153"/>
      <c r="H18" s="153"/>
      <c r="I18" s="153"/>
    </row>
    <row r="19" spans="1:9" ht="17.25" customHeight="1">
      <c r="A19" s="155">
        <v>6</v>
      </c>
      <c r="B19" s="150"/>
      <c r="C19" s="150"/>
      <c r="D19" s="153"/>
      <c r="E19" s="150"/>
      <c r="F19" s="153"/>
      <c r="G19" s="153"/>
      <c r="H19" s="153"/>
      <c r="I19" s="153"/>
    </row>
    <row r="20" spans="1:9" ht="17.25" customHeight="1">
      <c r="A20" s="155">
        <v>7</v>
      </c>
      <c r="B20" s="150"/>
      <c r="C20" s="150"/>
      <c r="D20" s="153"/>
      <c r="E20" s="150"/>
      <c r="F20" s="153"/>
      <c r="G20" s="153"/>
      <c r="H20" s="153"/>
      <c r="I20" s="153"/>
    </row>
    <row r="21" spans="1:9" ht="17.25" customHeight="1">
      <c r="A21" s="155">
        <v>8</v>
      </c>
      <c r="B21" s="150"/>
      <c r="C21" s="150"/>
      <c r="D21" s="153"/>
      <c r="E21" s="150"/>
      <c r="F21" s="153"/>
      <c r="G21" s="153"/>
      <c r="H21" s="153"/>
      <c r="I21" s="153"/>
    </row>
    <row r="22" spans="1:9" ht="17.25" customHeight="1">
      <c r="A22" s="210">
        <v>9</v>
      </c>
      <c r="B22" s="211"/>
      <c r="C22" s="211"/>
      <c r="D22" s="212"/>
      <c r="E22" s="211"/>
      <c r="F22" s="212"/>
      <c r="G22" s="212"/>
      <c r="H22" s="212"/>
      <c r="I22" s="212"/>
    </row>
    <row r="23" spans="1:9" ht="17.25" customHeight="1">
      <c r="A23" s="206">
        <v>10</v>
      </c>
      <c r="B23" s="213"/>
      <c r="C23" s="213"/>
      <c r="D23" s="214"/>
      <c r="E23" s="213"/>
      <c r="F23" s="214"/>
      <c r="G23" s="214"/>
      <c r="H23" s="214"/>
      <c r="I23" s="214"/>
    </row>
    <row r="24" spans="1:9" ht="17.25" customHeight="1">
      <c r="A24" s="206">
        <v>11</v>
      </c>
      <c r="B24" s="213"/>
      <c r="C24" s="213"/>
      <c r="D24" s="214"/>
      <c r="E24" s="213"/>
      <c r="F24" s="214"/>
      <c r="G24" s="214"/>
      <c r="H24" s="214"/>
      <c r="I24" s="214"/>
    </row>
    <row r="25" spans="1:9" ht="17.25" customHeight="1">
      <c r="A25" s="206">
        <v>12</v>
      </c>
      <c r="B25" s="213"/>
      <c r="C25" s="213"/>
      <c r="D25" s="214"/>
      <c r="E25" s="213"/>
      <c r="F25" s="214"/>
      <c r="G25" s="214"/>
      <c r="H25" s="214"/>
      <c r="I25" s="214"/>
    </row>
    <row r="26" spans="1:9" ht="17.25" customHeight="1">
      <c r="A26" s="206">
        <v>13</v>
      </c>
      <c r="B26" s="213"/>
      <c r="C26" s="213"/>
      <c r="D26" s="214"/>
      <c r="E26" s="213"/>
      <c r="F26" s="214"/>
      <c r="G26" s="214"/>
      <c r="H26" s="214"/>
      <c r="I26" s="214"/>
    </row>
    <row r="27" spans="1:9" ht="17.25" customHeight="1">
      <c r="A27" s="206">
        <v>14</v>
      </c>
      <c r="B27" s="213"/>
      <c r="C27" s="213"/>
      <c r="D27" s="214"/>
      <c r="E27" s="213"/>
      <c r="F27" s="214"/>
      <c r="G27" s="214"/>
      <c r="H27" s="214"/>
      <c r="I27" s="214"/>
    </row>
    <row r="28" spans="1:9" ht="17.25" customHeight="1">
      <c r="A28" s="206">
        <v>15</v>
      </c>
      <c r="B28" s="213"/>
      <c r="C28" s="213"/>
      <c r="D28" s="214"/>
      <c r="E28" s="213"/>
      <c r="F28" s="214"/>
      <c r="G28" s="214"/>
      <c r="H28" s="214"/>
      <c r="I28" s="214"/>
    </row>
    <row r="29" spans="1:9" ht="17.25" customHeight="1">
      <c r="A29" s="206">
        <v>16</v>
      </c>
      <c r="B29" s="213"/>
      <c r="C29" s="213"/>
      <c r="D29" s="214"/>
      <c r="E29" s="213"/>
      <c r="F29" s="214"/>
      <c r="G29" s="214"/>
      <c r="H29" s="214"/>
      <c r="I29" s="214"/>
    </row>
    <row r="30" spans="1:9" ht="17.25" customHeight="1">
      <c r="A30" s="206">
        <v>17</v>
      </c>
      <c r="B30" s="213"/>
      <c r="C30" s="213"/>
      <c r="D30" s="214"/>
      <c r="E30" s="213"/>
      <c r="F30" s="214"/>
      <c r="G30" s="214"/>
      <c r="H30" s="214"/>
      <c r="I30" s="214"/>
    </row>
    <row r="31" spans="1:9" ht="11.25" customHeight="1">
      <c r="A31" s="159"/>
      <c r="B31" s="151"/>
      <c r="C31" s="151"/>
      <c r="D31" s="154"/>
      <c r="E31" s="151"/>
      <c r="F31" s="154"/>
      <c r="G31" s="154"/>
      <c r="H31" s="154"/>
      <c r="I31" s="154"/>
    </row>
    <row r="32" spans="1:9" ht="23.25" customHeight="1">
      <c r="A32" s="284" t="s">
        <v>170</v>
      </c>
      <c r="B32" s="278"/>
      <c r="C32" s="278"/>
      <c r="D32" s="278"/>
      <c r="E32" s="278"/>
      <c r="F32" s="278"/>
      <c r="G32" s="278"/>
      <c r="H32" s="278"/>
      <c r="I32" s="133"/>
    </row>
    <row r="33" spans="1:9" ht="19.5" customHeight="1">
      <c r="A33" s="268" t="s">
        <v>174</v>
      </c>
      <c r="B33" s="268"/>
      <c r="C33" s="268"/>
      <c r="D33" s="268"/>
      <c r="E33" s="268"/>
      <c r="F33" s="268"/>
      <c r="G33" s="268"/>
      <c r="H33" s="273"/>
      <c r="I33" s="190"/>
    </row>
    <row r="34" spans="1:9" ht="27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96" t="s">
        <v>171</v>
      </c>
      <c r="H34" s="197" t="str">
        <f>H3</f>
        <v>2023 ГОД.</v>
      </c>
      <c r="I34" s="198"/>
    </row>
    <row r="35" spans="1:9" ht="48.75" customHeight="1">
      <c r="A35" s="275" t="s">
        <v>108</v>
      </c>
      <c r="B35" s="275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</row>
    <row r="36" spans="1:9" ht="18.75" customHeight="1">
      <c r="A36" s="275"/>
      <c r="B36" s="275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</row>
    <row r="37" spans="1:9" ht="21" customHeight="1">
      <c r="A37" s="271" t="s">
        <v>82</v>
      </c>
      <c r="B37" s="271"/>
      <c r="C37" s="199">
        <v>200</v>
      </c>
      <c r="D37" s="199"/>
      <c r="E37" s="199"/>
      <c r="F37" s="199"/>
      <c r="G37" s="199"/>
      <c r="H37" s="199"/>
      <c r="I37" s="199"/>
    </row>
    <row r="38" spans="1:9" ht="24" customHeight="1">
      <c r="A38" s="160" t="s">
        <v>83</v>
      </c>
      <c r="B38" s="161"/>
      <c r="C38" s="162">
        <f>TM!R8</f>
        <v>8</v>
      </c>
      <c r="D38" s="162">
        <f>TM!R13</f>
        <v>8</v>
      </c>
      <c r="E38" s="162">
        <f>TM!R14</f>
        <v>8</v>
      </c>
      <c r="F38" s="162">
        <f>TM!R18</f>
        <v>8</v>
      </c>
      <c r="G38" s="162">
        <f>TM!R17</f>
        <v>8</v>
      </c>
      <c r="H38" s="162"/>
      <c r="I38" s="162">
        <f>TM!R15</f>
        <v>8</v>
      </c>
    </row>
    <row r="39" spans="1:9" ht="24" customHeight="1">
      <c r="A39" s="160" t="s">
        <v>172</v>
      </c>
      <c r="B39" s="161"/>
      <c r="C39" s="164">
        <f>TM!P8</f>
        <v>73</v>
      </c>
      <c r="D39" s="164">
        <f>TM!P13</f>
        <v>6.70625</v>
      </c>
      <c r="E39" s="164">
        <f>TM!P14</f>
        <v>27.375</v>
      </c>
      <c r="F39" s="164">
        <f>TM!P18</f>
        <v>6.1000000000000005</v>
      </c>
      <c r="G39" s="164">
        <f>TM!P17</f>
        <v>5.187500000000001</v>
      </c>
      <c r="H39" s="164"/>
      <c r="I39" s="165">
        <f>TM!P15</f>
        <v>0.0275</v>
      </c>
    </row>
    <row r="40" spans="1:9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</row>
    <row r="41" spans="1:9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</row>
    <row r="42" spans="1:9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</row>
    <row r="43" spans="1:9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</row>
    <row r="44" spans="1:9" ht="28.5" customHeight="1">
      <c r="A44" s="160" t="s">
        <v>173</v>
      </c>
      <c r="B44" s="70"/>
      <c r="C44" s="162"/>
      <c r="D44" s="162"/>
      <c r="E44" s="162"/>
      <c r="F44" s="162"/>
      <c r="G44" s="162"/>
      <c r="H44" s="162"/>
      <c r="I44" s="162"/>
    </row>
    <row r="45" spans="1:9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</row>
    <row r="46" spans="1:9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</row>
    <row r="47" spans="1:9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</row>
    <row r="48" spans="1:9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</row>
    <row r="49" spans="1:9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</row>
    <row r="50" spans="1:9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</row>
    <row r="51" spans="1:9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</row>
    <row r="52" spans="1:9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</row>
    <row r="53" spans="1:9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</row>
    <row r="54" spans="1:9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</row>
    <row r="55" spans="1:9" ht="12.75">
      <c r="A55" s="176"/>
      <c r="B55" s="176"/>
      <c r="C55" s="176"/>
      <c r="D55" s="176"/>
      <c r="E55" s="176"/>
      <c r="F55" s="176"/>
      <c r="G55" s="176"/>
      <c r="H55" s="176"/>
      <c r="I55" s="176"/>
    </row>
    <row r="56" spans="1:9" ht="9" customHeight="1">
      <c r="A56" s="175"/>
      <c r="B56" s="175"/>
      <c r="C56" s="175"/>
      <c r="D56" s="175"/>
      <c r="E56" s="175"/>
      <c r="F56" s="175"/>
      <c r="G56" s="175"/>
      <c r="H56" s="175"/>
      <c r="I56" s="175"/>
    </row>
    <row r="57" spans="1:9" ht="23.25" customHeight="1">
      <c r="A57" s="278" t="s">
        <v>170</v>
      </c>
      <c r="B57" s="278"/>
      <c r="C57" s="278"/>
      <c r="D57" s="278"/>
      <c r="E57" s="278"/>
      <c r="F57" s="278"/>
      <c r="G57" s="278"/>
      <c r="H57" s="278"/>
      <c r="I57" s="133"/>
    </row>
    <row r="58" spans="1:9" ht="24" customHeight="1">
      <c r="A58" s="268" t="s">
        <v>175</v>
      </c>
      <c r="B58" s="268"/>
      <c r="C58" s="268"/>
      <c r="D58" s="268"/>
      <c r="E58" s="268"/>
      <c r="F58" s="268"/>
      <c r="G58" s="268"/>
      <c r="H58" s="273"/>
      <c r="I58" s="190"/>
    </row>
    <row r="59" spans="1:9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96" t="s">
        <v>171</v>
      </c>
      <c r="H59" s="197" t="str">
        <f>H3</f>
        <v>2023 ГОД.</v>
      </c>
      <c r="I59" s="198"/>
    </row>
    <row r="60" spans="1:9" ht="35.25" customHeight="1">
      <c r="A60" s="285" t="s">
        <v>108</v>
      </c>
      <c r="B60" s="285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</row>
    <row r="61" spans="1:9" ht="17.25" customHeight="1">
      <c r="A61" s="285"/>
      <c r="B61" s="285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</row>
    <row r="62" spans="1:9" ht="24" customHeight="1">
      <c r="A62" s="271" t="s">
        <v>82</v>
      </c>
      <c r="B62" s="271"/>
      <c r="C62" s="200"/>
      <c r="D62" s="200"/>
      <c r="E62" s="200"/>
      <c r="F62" s="200"/>
      <c r="G62" s="177"/>
      <c r="H62" s="177"/>
      <c r="I62" s="200"/>
    </row>
    <row r="63" spans="1:9" ht="24" customHeight="1">
      <c r="A63" s="160" t="s">
        <v>83</v>
      </c>
      <c r="B63" s="161"/>
      <c r="C63" s="162">
        <f>TM!R16</f>
        <v>8</v>
      </c>
      <c r="D63" s="162">
        <f>TM!R19</f>
        <v>8</v>
      </c>
      <c r="E63" s="162">
        <f>TM!R20</f>
        <v>8</v>
      </c>
      <c r="F63" s="162">
        <f>TM!R10</f>
        <v>8</v>
      </c>
      <c r="G63" s="162">
        <f>TM!R9</f>
        <v>8</v>
      </c>
      <c r="H63" s="162">
        <f>TM!R25</f>
        <v>8</v>
      </c>
      <c r="I63" s="162">
        <f>TM!R11</f>
        <v>8</v>
      </c>
    </row>
    <row r="64" spans="1:9" ht="24" customHeight="1">
      <c r="A64" s="160" t="s">
        <v>172</v>
      </c>
      <c r="B64" s="161"/>
      <c r="C64" s="164">
        <f>TM!P16</f>
        <v>1.2174999999999998</v>
      </c>
      <c r="D64" s="164">
        <f>TM!P19</f>
        <v>6.300000000000001</v>
      </c>
      <c r="E64" s="164">
        <f>TM!P20</f>
        <v>1.25</v>
      </c>
      <c r="F64" s="164">
        <f>TM!P10</f>
        <v>47.7875</v>
      </c>
      <c r="G64" s="164">
        <f>TM!P9</f>
        <v>25.275000000000002</v>
      </c>
      <c r="H64" s="164">
        <f>TM!P25</f>
        <v>0.33125</v>
      </c>
      <c r="I64" s="164">
        <f>TM!P11</f>
        <v>18.9625</v>
      </c>
    </row>
    <row r="65" spans="1:9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</row>
    <row r="66" spans="1:9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</row>
    <row r="67" spans="1:9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</row>
    <row r="68" spans="1:9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</row>
    <row r="69" spans="1:9" ht="28.5" customHeight="1">
      <c r="A69" s="160" t="s">
        <v>173</v>
      </c>
      <c r="B69" s="70"/>
      <c r="C69" s="162"/>
      <c r="D69" s="162"/>
      <c r="E69" s="162"/>
      <c r="F69" s="162"/>
      <c r="G69" s="162"/>
      <c r="H69" s="162"/>
      <c r="I69" s="162"/>
    </row>
    <row r="70" spans="1:9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</row>
    <row r="71" spans="1:9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</row>
    <row r="72" spans="1:9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</row>
    <row r="73" spans="1:9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</row>
    <row r="74" spans="1:9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</row>
    <row r="75" spans="1:9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</row>
    <row r="76" spans="1:9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</row>
    <row r="77" spans="1:9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</row>
    <row r="78" spans="1:9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</row>
    <row r="79" spans="1:9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</row>
    <row r="80" spans="1:9" ht="12.75">
      <c r="A80" s="184"/>
      <c r="B80" s="184"/>
      <c r="C80" s="184"/>
      <c r="D80" s="184"/>
      <c r="E80" s="184"/>
      <c r="F80" s="184"/>
      <c r="G80" s="184"/>
      <c r="H80" s="185"/>
      <c r="I80" s="184"/>
    </row>
    <row r="81" spans="1:9" ht="12.75">
      <c r="A81" s="183"/>
      <c r="B81" s="183"/>
      <c r="C81" s="183"/>
      <c r="D81" s="183"/>
      <c r="E81" s="183"/>
      <c r="F81" s="183"/>
      <c r="G81" s="183"/>
      <c r="H81" s="188"/>
      <c r="I81" s="183"/>
    </row>
    <row r="82" spans="1:9" ht="22.5" customHeight="1">
      <c r="A82" s="278" t="s">
        <v>170</v>
      </c>
      <c r="B82" s="278"/>
      <c r="C82" s="278"/>
      <c r="D82" s="278"/>
      <c r="E82" s="278"/>
      <c r="F82" s="278"/>
      <c r="G82" s="278"/>
      <c r="H82" s="278"/>
      <c r="I82" s="133"/>
    </row>
    <row r="83" spans="1:9" ht="24.75" customHeight="1">
      <c r="A83" s="268" t="s">
        <v>153</v>
      </c>
      <c r="B83" s="268"/>
      <c r="C83" s="268"/>
      <c r="D83" s="268"/>
      <c r="E83" s="268"/>
      <c r="F83" s="268"/>
      <c r="G83" s="268"/>
      <c r="H83" s="273"/>
      <c r="I83" s="190"/>
    </row>
    <row r="84" spans="1:9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96" t="s">
        <v>171</v>
      </c>
      <c r="H84" s="197" t="str">
        <f>H3</f>
        <v>2023 ГОД.</v>
      </c>
      <c r="I84" s="198"/>
    </row>
    <row r="85" spans="1:9" ht="34.5" customHeight="1">
      <c r="A85" s="285" t="s">
        <v>108</v>
      </c>
      <c r="B85" s="285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</row>
    <row r="86" spans="1:9" ht="18" customHeight="1">
      <c r="A86" s="285"/>
      <c r="B86" s="285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</row>
    <row r="87" spans="1:9" ht="24" customHeight="1">
      <c r="A87" s="286" t="s">
        <v>82</v>
      </c>
      <c r="B87" s="286"/>
      <c r="C87" s="186"/>
      <c r="D87" s="186"/>
      <c r="E87" s="186"/>
      <c r="F87" s="146"/>
      <c r="G87" s="146"/>
      <c r="H87" s="146"/>
      <c r="I87" s="201"/>
    </row>
    <row r="88" spans="1:9" ht="24" customHeight="1">
      <c r="A88" s="160" t="s">
        <v>83</v>
      </c>
      <c r="B88" s="76"/>
      <c r="C88" s="162">
        <f>TM!R12</f>
        <v>8</v>
      </c>
      <c r="D88" s="162"/>
      <c r="E88" s="162">
        <f>TM!R24</f>
        <v>8</v>
      </c>
      <c r="F88" s="162">
        <f>TM!R21</f>
        <v>8</v>
      </c>
      <c r="G88" s="150">
        <f>TM!R23</f>
        <v>8</v>
      </c>
      <c r="H88" s="150">
        <f>TM!R26</f>
        <v>7</v>
      </c>
      <c r="I88" s="202"/>
    </row>
    <row r="89" spans="1:9" ht="24" customHeight="1">
      <c r="A89" s="160" t="s">
        <v>172</v>
      </c>
      <c r="B89" s="161"/>
      <c r="C89" s="164">
        <f>TM!P12</f>
        <v>8.399999999999999</v>
      </c>
      <c r="D89" s="164"/>
      <c r="E89" s="164">
        <f>TM!P24</f>
        <v>1.1812500000000001</v>
      </c>
      <c r="F89" s="164">
        <f>TM!P21</f>
        <v>1.1125</v>
      </c>
      <c r="G89" s="153">
        <f>TM!P23</f>
        <v>0.5</v>
      </c>
      <c r="H89" s="153">
        <f>TM!P26</f>
        <v>0.11428571428571428</v>
      </c>
      <c r="I89" s="164"/>
    </row>
    <row r="90" spans="1:9" ht="24" customHeight="1">
      <c r="A90" s="160" t="s">
        <v>85</v>
      </c>
      <c r="B90" s="161"/>
      <c r="C90" s="164"/>
      <c r="D90" s="164"/>
      <c r="E90" s="164"/>
      <c r="F90" s="164"/>
      <c r="G90" s="153"/>
      <c r="H90" s="153"/>
      <c r="I90" s="164"/>
    </row>
    <row r="91" spans="1:9" ht="24" customHeight="1">
      <c r="A91" s="160" t="s">
        <v>86</v>
      </c>
      <c r="B91" s="161"/>
      <c r="C91" s="164"/>
      <c r="D91" s="164"/>
      <c r="E91" s="164"/>
      <c r="F91" s="164"/>
      <c r="G91" s="153"/>
      <c r="H91" s="153"/>
      <c r="I91" s="164"/>
    </row>
    <row r="92" spans="1:9" ht="24" customHeight="1">
      <c r="A92" s="160" t="s">
        <v>87</v>
      </c>
      <c r="B92" s="70"/>
      <c r="C92" s="164"/>
      <c r="D92" s="164"/>
      <c r="E92" s="164"/>
      <c r="F92" s="164"/>
      <c r="G92" s="153"/>
      <c r="H92" s="153"/>
      <c r="I92" s="164"/>
    </row>
    <row r="93" spans="1:9" ht="24" customHeight="1">
      <c r="A93" s="160" t="s">
        <v>88</v>
      </c>
      <c r="B93" s="70"/>
      <c r="C93" s="164"/>
      <c r="D93" s="164"/>
      <c r="E93" s="164"/>
      <c r="F93" s="164"/>
      <c r="G93" s="153"/>
      <c r="H93" s="153"/>
      <c r="I93" s="164"/>
    </row>
    <row r="94" spans="1:9" ht="27.75" customHeight="1">
      <c r="A94" s="160" t="s">
        <v>173</v>
      </c>
      <c r="B94" s="70"/>
      <c r="C94" s="162"/>
      <c r="D94" s="162"/>
      <c r="E94" s="162"/>
      <c r="F94" s="162"/>
      <c r="G94" s="150"/>
      <c r="H94" s="150"/>
      <c r="I94" s="162"/>
    </row>
    <row r="95" spans="1:9" ht="24" customHeight="1">
      <c r="A95" s="167">
        <v>1</v>
      </c>
      <c r="B95" s="70"/>
      <c r="C95" s="162"/>
      <c r="D95" s="162"/>
      <c r="E95" s="162"/>
      <c r="F95" s="162"/>
      <c r="G95" s="150"/>
      <c r="H95" s="150"/>
      <c r="I95" s="162"/>
    </row>
    <row r="96" spans="1:9" ht="24" customHeight="1">
      <c r="A96" s="167">
        <v>2</v>
      </c>
      <c r="B96" s="70"/>
      <c r="C96" s="162"/>
      <c r="D96" s="162"/>
      <c r="E96" s="162"/>
      <c r="F96" s="162"/>
      <c r="G96" s="150"/>
      <c r="H96" s="150"/>
      <c r="I96" s="162"/>
    </row>
    <row r="97" spans="1:9" ht="24" customHeight="1">
      <c r="A97" s="167">
        <v>3</v>
      </c>
      <c r="B97" s="70"/>
      <c r="C97" s="162"/>
      <c r="D97" s="162"/>
      <c r="E97" s="162"/>
      <c r="F97" s="162"/>
      <c r="G97" s="150"/>
      <c r="H97" s="150"/>
      <c r="I97" s="162"/>
    </row>
    <row r="98" spans="1:9" ht="24" customHeight="1">
      <c r="A98" s="167">
        <v>4</v>
      </c>
      <c r="B98" s="70"/>
      <c r="C98" s="162"/>
      <c r="D98" s="162"/>
      <c r="E98" s="162"/>
      <c r="F98" s="162"/>
      <c r="G98" s="150"/>
      <c r="H98" s="150"/>
      <c r="I98" s="162"/>
    </row>
    <row r="99" spans="1:9" ht="24" customHeight="1">
      <c r="A99" s="167">
        <v>5</v>
      </c>
      <c r="B99" s="168"/>
      <c r="C99" s="162"/>
      <c r="D99" s="162"/>
      <c r="E99" s="162"/>
      <c r="F99" s="162"/>
      <c r="G99" s="150"/>
      <c r="H99" s="150"/>
      <c r="I99" s="162"/>
    </row>
    <row r="100" spans="1:9" ht="24" customHeight="1">
      <c r="A100" s="167">
        <v>6</v>
      </c>
      <c r="B100" s="169"/>
      <c r="C100" s="162"/>
      <c r="D100" s="162"/>
      <c r="E100" s="162"/>
      <c r="F100" s="162"/>
      <c r="G100" s="150"/>
      <c r="H100" s="150"/>
      <c r="I100" s="162"/>
    </row>
    <row r="101" spans="1:9" ht="24" customHeight="1">
      <c r="A101" s="167">
        <v>7</v>
      </c>
      <c r="B101" s="70"/>
      <c r="C101" s="162"/>
      <c r="D101" s="162"/>
      <c r="E101" s="162"/>
      <c r="F101" s="162"/>
      <c r="G101" s="150"/>
      <c r="H101" s="150"/>
      <c r="I101" s="162"/>
    </row>
    <row r="102" spans="1:9" ht="24" customHeight="1">
      <c r="A102" s="167">
        <v>8</v>
      </c>
      <c r="B102" s="168"/>
      <c r="C102" s="162"/>
      <c r="D102" s="162"/>
      <c r="E102" s="162"/>
      <c r="F102" s="162"/>
      <c r="G102" s="150"/>
      <c r="H102" s="150"/>
      <c r="I102" s="162"/>
    </row>
    <row r="103" spans="1:9" ht="24" customHeight="1">
      <c r="A103" s="167">
        <v>9</v>
      </c>
      <c r="B103" s="172"/>
      <c r="C103" s="162"/>
      <c r="D103" s="162"/>
      <c r="E103" s="162"/>
      <c r="F103" s="162"/>
      <c r="G103" s="150"/>
      <c r="H103" s="150"/>
      <c r="I103" s="162"/>
    </row>
    <row r="104" spans="1:9" ht="24" customHeight="1">
      <c r="A104" s="167">
        <v>10</v>
      </c>
      <c r="B104" s="172"/>
      <c r="C104" s="205"/>
      <c r="D104" s="205"/>
      <c r="E104" s="205"/>
      <c r="F104" s="205"/>
      <c r="G104" s="211"/>
      <c r="H104" s="211"/>
      <c r="I104" s="205"/>
    </row>
    <row r="105" spans="1:9" ht="21.75" customHeight="1">
      <c r="A105" s="167"/>
      <c r="B105" s="176"/>
      <c r="C105" s="207"/>
      <c r="D105" s="207"/>
      <c r="E105" s="207"/>
      <c r="F105" s="207"/>
      <c r="G105" s="213"/>
      <c r="H105" s="213"/>
      <c r="I105" s="207"/>
    </row>
    <row r="106" spans="1:9" ht="12.75">
      <c r="A106" s="184"/>
      <c r="B106" s="184"/>
      <c r="C106" s="183"/>
      <c r="D106" s="183"/>
      <c r="E106" s="183"/>
      <c r="F106" s="183"/>
      <c r="G106" s="183"/>
      <c r="H106" s="188"/>
      <c r="I106" s="183"/>
    </row>
    <row r="107" spans="1:9" ht="19.5" customHeight="1">
      <c r="A107" s="266" t="s">
        <v>170</v>
      </c>
      <c r="B107" s="266"/>
      <c r="C107" s="266"/>
      <c r="D107" s="266"/>
      <c r="E107" s="266"/>
      <c r="F107" s="266"/>
      <c r="G107" s="266"/>
      <c r="H107" s="266"/>
      <c r="I107" s="132"/>
    </row>
    <row r="108" spans="1:9" ht="18.75" customHeight="1">
      <c r="A108" s="268" t="s">
        <v>176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29.25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96" t="s">
        <v>171</v>
      </c>
      <c r="H109" s="197" t="str">
        <f>H3</f>
        <v>2023 ГОД.</v>
      </c>
      <c r="I109" s="139"/>
    </row>
    <row r="110" spans="1:9" ht="17.2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18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.7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3.25" customHeight="1">
      <c r="A113" s="271" t="s">
        <v>82</v>
      </c>
      <c r="B113" s="271"/>
      <c r="C113" s="145">
        <v>6</v>
      </c>
      <c r="D113" s="145">
        <v>0.5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'!P77</f>
        <v>13</v>
      </c>
      <c r="D114" s="162">
        <f>'SČ 10 '!P119</f>
        <v>13</v>
      </c>
      <c r="E114" s="162">
        <f>'SČ 10 '!P161</f>
        <v>13</v>
      </c>
      <c r="F114" s="162">
        <f>'SČ 10 '!P203</f>
        <v>13</v>
      </c>
      <c r="G114" s="162"/>
      <c r="H114" s="150"/>
      <c r="I114" s="150"/>
    </row>
    <row r="115" spans="1:9" ht="21" customHeight="1">
      <c r="A115" s="160" t="s">
        <v>172</v>
      </c>
      <c r="B115" s="161"/>
      <c r="C115" s="164">
        <f>'SČ 10 '!P79</f>
        <v>0.46153846153846156</v>
      </c>
      <c r="D115" s="164">
        <f>'SČ 10 '!P121</f>
        <v>0.0033846153846153857</v>
      </c>
      <c r="E115" s="164">
        <f>'SČ 10 '!P163</f>
        <v>0.37923076923076926</v>
      </c>
      <c r="F115" s="164">
        <f>'SČ 10 '!P205</f>
        <v>2.4384615384615382</v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'!P81</f>
        <v>0</v>
      </c>
      <c r="D118" s="165">
        <f>'SČ 10 '!P123</f>
        <v>0</v>
      </c>
      <c r="E118" s="164">
        <f>'SČ 10 '!P165</f>
        <v>0</v>
      </c>
      <c r="F118" s="164">
        <f>'SČ 10 '!P207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'!P80</f>
        <v>1.5</v>
      </c>
      <c r="D119" s="165">
        <f>'SČ 10 '!P122</f>
        <v>0.007</v>
      </c>
      <c r="E119" s="164">
        <f>'SČ 10 '!P164</f>
        <v>2.7</v>
      </c>
      <c r="F119" s="164">
        <f>'SČ 10 '!P206</f>
        <v>6.1</v>
      </c>
      <c r="G119" s="164"/>
      <c r="H119" s="153"/>
      <c r="I119" s="153"/>
    </row>
    <row r="120" spans="1:9" ht="30">
      <c r="A120" s="160" t="s">
        <v>89</v>
      </c>
      <c r="B120" s="70"/>
      <c r="C120" s="162">
        <f>'SČ 10 '!P78</f>
        <v>0</v>
      </c>
      <c r="D120" s="162">
        <f>'SČ 10 '!P120</f>
        <v>0</v>
      </c>
      <c r="E120" s="162">
        <f>'SČ 10 '!P162</f>
        <v>0</v>
      </c>
      <c r="F120" s="162">
        <f>'SČ 10 '!P204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A110:B112"/>
    <mergeCell ref="C110:F110"/>
    <mergeCell ref="A107:H107"/>
    <mergeCell ref="A108:H108"/>
    <mergeCell ref="C109:F109"/>
    <mergeCell ref="A57:H57"/>
    <mergeCell ref="A58:H58"/>
    <mergeCell ref="A60:B61"/>
    <mergeCell ref="A62:B62"/>
    <mergeCell ref="A85:B86"/>
    <mergeCell ref="A82:H82"/>
    <mergeCell ref="A83:H83"/>
    <mergeCell ref="C84:F84"/>
    <mergeCell ref="C34:F34"/>
    <mergeCell ref="C59:F59"/>
    <mergeCell ref="A1:I1"/>
    <mergeCell ref="A2:I2"/>
    <mergeCell ref="A4:A5"/>
    <mergeCell ref="A32:H32"/>
    <mergeCell ref="A33:H33"/>
    <mergeCell ref="C3:F3"/>
    <mergeCell ref="A35:B36"/>
    <mergeCell ref="A37:B37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3" manualBreakCount="3">
    <brk id="56" max="255" man="1"/>
    <brk id="81" max="255" man="1"/>
    <brk id="1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M27" sqref="M27"/>
    </sheetView>
  </sheetViews>
  <sheetFormatPr defaultColWidth="8.7109375" defaultRowHeight="12.75"/>
  <cols>
    <col min="1" max="1" width="10.7109375" style="1" customWidth="1"/>
    <col min="2" max="3" width="9.7109375" style="1" customWidth="1"/>
    <col min="4" max="8" width="8.7109375" style="1" customWidth="1"/>
    <col min="9" max="9" width="9.28125" style="1" customWidth="1"/>
    <col min="10" max="10" width="8.7109375" style="1" customWidth="1"/>
    <col min="11" max="11" width="10.8515625" style="1" customWidth="1"/>
    <col min="12" max="12" width="8.7109375" style="1" customWidth="1"/>
    <col min="13" max="14" width="9.7109375" style="1" customWidth="1"/>
    <col min="15" max="15" width="17.28125" style="1" customWidth="1"/>
    <col min="16" max="16" width="8.8515625" style="1" customWidth="1"/>
    <col min="17" max="16384" width="8.7109375" style="1" customWidth="1"/>
  </cols>
  <sheetData>
    <row r="1" spans="1:17" ht="27" customHeight="1">
      <c r="A1" s="35" t="s">
        <v>0</v>
      </c>
      <c r="B1" s="3" t="s">
        <v>193</v>
      </c>
      <c r="C1" s="2" t="s">
        <v>1</v>
      </c>
      <c r="D1" s="4" t="s">
        <v>28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NO2!J1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23" t="str">
        <f>NO2!O1</f>
        <v>МЕСТО – ГОРЊИ МИЛАНОВАЦ  </v>
      </c>
      <c r="P1" s="7"/>
      <c r="Q1" s="7"/>
    </row>
    <row r="2" spans="3:14" ht="12" customHeight="1">
      <c r="C2" s="248" t="s">
        <v>68</v>
      </c>
      <c r="D2" s="248" t="s">
        <v>138</v>
      </c>
      <c r="E2" s="248" t="s">
        <v>143</v>
      </c>
      <c r="F2" s="248" t="s">
        <v>146</v>
      </c>
      <c r="G2" s="248" t="s">
        <v>148</v>
      </c>
      <c r="H2" s="248" t="s">
        <v>151</v>
      </c>
      <c r="I2" s="248" t="s">
        <v>154</v>
      </c>
      <c r="J2" s="248" t="s">
        <v>157</v>
      </c>
      <c r="K2" s="249" t="s">
        <v>160</v>
      </c>
      <c r="L2" s="248" t="s">
        <v>162</v>
      </c>
      <c r="M2" s="248" t="s">
        <v>166</v>
      </c>
      <c r="N2" s="248" t="s">
        <v>168</v>
      </c>
    </row>
    <row r="3" spans="1:15" ht="12.75">
      <c r="A3" s="9"/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1:15" ht="12.75">
      <c r="A4" s="9"/>
      <c r="B4" s="11">
        <v>1</v>
      </c>
      <c r="C4" s="229">
        <v>2.8</v>
      </c>
      <c r="D4" s="229">
        <v>4.1</v>
      </c>
      <c r="E4" s="229">
        <v>2.1</v>
      </c>
      <c r="F4" s="229">
        <v>4.2</v>
      </c>
      <c r="G4" s="229">
        <v>3.2</v>
      </c>
      <c r="H4" s="229">
        <v>4.7</v>
      </c>
      <c r="I4" s="229">
        <v>2.4</v>
      </c>
      <c r="J4" s="229">
        <v>1.8</v>
      </c>
      <c r="K4" s="229"/>
      <c r="L4" s="229"/>
      <c r="M4" s="229"/>
      <c r="N4" s="230"/>
      <c r="O4" s="12" t="s">
        <v>19</v>
      </c>
    </row>
    <row r="5" spans="1:15" ht="12.75">
      <c r="A5" s="9"/>
      <c r="B5" s="11">
        <v>2</v>
      </c>
      <c r="C5" s="229">
        <v>3.6</v>
      </c>
      <c r="D5" s="229">
        <v>4.5</v>
      </c>
      <c r="E5" s="229">
        <v>4.1</v>
      </c>
      <c r="F5" s="229">
        <v>6.3</v>
      </c>
      <c r="G5" s="229"/>
      <c r="H5" s="229">
        <v>4.8</v>
      </c>
      <c r="I5" s="229">
        <v>3.2</v>
      </c>
      <c r="J5" s="229">
        <v>2.3</v>
      </c>
      <c r="K5" s="229"/>
      <c r="L5" s="229"/>
      <c r="M5" s="229"/>
      <c r="N5" s="230"/>
      <c r="O5" s="15"/>
    </row>
    <row r="6" spans="1:15" ht="12.75">
      <c r="A6" s="9"/>
      <c r="B6" s="11">
        <v>3</v>
      </c>
      <c r="C6" s="229"/>
      <c r="D6" s="229">
        <v>3.1</v>
      </c>
      <c r="E6" s="229">
        <v>3.5</v>
      </c>
      <c r="F6" s="229">
        <v>4.5</v>
      </c>
      <c r="G6" s="229">
        <v>2.3</v>
      </c>
      <c r="H6" s="229">
        <v>2.9</v>
      </c>
      <c r="I6" s="229">
        <v>2.6</v>
      </c>
      <c r="J6" s="229">
        <v>2</v>
      </c>
      <c r="K6" s="229"/>
      <c r="L6" s="229"/>
      <c r="M6" s="229"/>
      <c r="N6" s="230"/>
      <c r="O6" s="15"/>
    </row>
    <row r="7" spans="1:15" ht="12.75">
      <c r="A7" s="9"/>
      <c r="B7" s="11">
        <v>4</v>
      </c>
      <c r="C7" s="241">
        <v>2.8</v>
      </c>
      <c r="D7" s="229">
        <v>3</v>
      </c>
      <c r="E7" s="229">
        <v>2.7</v>
      </c>
      <c r="F7" s="229">
        <v>4.1</v>
      </c>
      <c r="G7" s="229">
        <v>3.4</v>
      </c>
      <c r="H7" s="229">
        <v>3.2</v>
      </c>
      <c r="I7" s="229">
        <v>2.6</v>
      </c>
      <c r="J7" s="229">
        <v>2.2</v>
      </c>
      <c r="K7" s="229"/>
      <c r="L7" s="229"/>
      <c r="M7" s="229"/>
      <c r="N7" s="229"/>
      <c r="O7" s="15"/>
    </row>
    <row r="8" spans="1:15" ht="12.75">
      <c r="A8" s="9"/>
      <c r="B8" s="11">
        <v>5</v>
      </c>
      <c r="C8" s="242">
        <v>2.9</v>
      </c>
      <c r="D8" s="229">
        <v>3.3</v>
      </c>
      <c r="E8" s="229">
        <v>2.9</v>
      </c>
      <c r="F8" s="229">
        <v>2.8</v>
      </c>
      <c r="G8" s="229">
        <v>4.1</v>
      </c>
      <c r="H8" s="229">
        <v>3.4</v>
      </c>
      <c r="I8" s="229">
        <v>2.1</v>
      </c>
      <c r="J8" s="229">
        <v>2.4</v>
      </c>
      <c r="K8" s="247"/>
      <c r="L8" s="229"/>
      <c r="M8" s="229"/>
      <c r="N8" s="229"/>
      <c r="O8" s="15"/>
    </row>
    <row r="9" spans="1:15" ht="12.75">
      <c r="A9" s="9"/>
      <c r="B9" s="11">
        <v>6</v>
      </c>
      <c r="C9" s="242">
        <v>3.3</v>
      </c>
      <c r="D9" s="229">
        <v>3.1</v>
      </c>
      <c r="E9" s="229">
        <v>3.7</v>
      </c>
      <c r="F9" s="229">
        <v>3.1</v>
      </c>
      <c r="G9" s="229">
        <v>3</v>
      </c>
      <c r="H9" s="229">
        <v>2.9</v>
      </c>
      <c r="I9" s="229">
        <v>2.4</v>
      </c>
      <c r="J9" s="229">
        <v>3.1</v>
      </c>
      <c r="K9" s="229"/>
      <c r="L9" s="229"/>
      <c r="M9" s="229"/>
      <c r="N9" s="229"/>
      <c r="O9" s="15"/>
    </row>
    <row r="10" spans="1:15" ht="12.75">
      <c r="A10" s="9"/>
      <c r="B10" s="11">
        <v>7</v>
      </c>
      <c r="C10" s="242">
        <v>3.2</v>
      </c>
      <c r="D10" s="229">
        <v>3.2</v>
      </c>
      <c r="E10" s="229">
        <v>3.2</v>
      </c>
      <c r="F10" s="229">
        <v>4.4</v>
      </c>
      <c r="G10" s="229">
        <v>3.3</v>
      </c>
      <c r="H10" s="229">
        <v>2.3</v>
      </c>
      <c r="I10" s="229">
        <v>2.3</v>
      </c>
      <c r="J10" s="229">
        <v>4.4</v>
      </c>
      <c r="K10" s="229"/>
      <c r="L10" s="229"/>
      <c r="M10" s="229"/>
      <c r="N10" s="229"/>
      <c r="O10" s="15"/>
    </row>
    <row r="11" spans="1:15" ht="12.75">
      <c r="A11" s="9"/>
      <c r="B11" s="11">
        <v>8</v>
      </c>
      <c r="C11" s="242">
        <v>3.1</v>
      </c>
      <c r="D11" s="229">
        <v>3.5</v>
      </c>
      <c r="E11" s="229">
        <v>2.8</v>
      </c>
      <c r="F11" s="229">
        <v>4.6</v>
      </c>
      <c r="G11" s="229">
        <v>2.9</v>
      </c>
      <c r="H11" s="229">
        <v>2.3</v>
      </c>
      <c r="I11" s="229">
        <v>2.4</v>
      </c>
      <c r="J11" s="229">
        <v>2.4</v>
      </c>
      <c r="K11" s="229"/>
      <c r="L11" s="229"/>
      <c r="M11" s="229"/>
      <c r="N11" s="229"/>
      <c r="O11" s="15"/>
    </row>
    <row r="12" spans="1:15" ht="12.75">
      <c r="A12" s="9"/>
      <c r="B12" s="11">
        <v>9</v>
      </c>
      <c r="C12" s="242">
        <v>2.7</v>
      </c>
      <c r="D12" s="229">
        <v>2.8</v>
      </c>
      <c r="E12" s="229">
        <v>3.7</v>
      </c>
      <c r="F12" s="229">
        <v>5.1</v>
      </c>
      <c r="G12" s="229">
        <v>3.3</v>
      </c>
      <c r="H12" s="229">
        <v>2</v>
      </c>
      <c r="I12" s="229">
        <v>2.8</v>
      </c>
      <c r="J12" s="229">
        <v>2.2</v>
      </c>
      <c r="K12" s="229"/>
      <c r="L12" s="229"/>
      <c r="M12" s="229"/>
      <c r="N12" s="229"/>
      <c r="O12" s="9"/>
    </row>
    <row r="13" spans="1:15" ht="12.75">
      <c r="A13" s="9"/>
      <c r="B13" s="11">
        <v>10</v>
      </c>
      <c r="C13" s="242">
        <v>2.4</v>
      </c>
      <c r="D13" s="229">
        <v>3.1</v>
      </c>
      <c r="E13" s="229">
        <v>4.2</v>
      </c>
      <c r="F13" s="229">
        <v>4.6</v>
      </c>
      <c r="G13" s="229">
        <v>2.7</v>
      </c>
      <c r="H13" s="229">
        <v>2.6</v>
      </c>
      <c r="I13" s="229">
        <v>3.1</v>
      </c>
      <c r="J13" s="229">
        <v>2.2</v>
      </c>
      <c r="K13" s="229"/>
      <c r="L13" s="229"/>
      <c r="M13" s="229"/>
      <c r="N13" s="229"/>
      <c r="O13" s="9"/>
    </row>
    <row r="14" spans="1:15" ht="12.75">
      <c r="A14" s="9"/>
      <c r="B14" s="11">
        <v>11</v>
      </c>
      <c r="C14" s="242">
        <v>2.9</v>
      </c>
      <c r="D14" s="229">
        <v>3.5</v>
      </c>
      <c r="E14" s="229">
        <v>3.7</v>
      </c>
      <c r="F14" s="229">
        <v>3</v>
      </c>
      <c r="G14" s="229">
        <v>3</v>
      </c>
      <c r="H14" s="229">
        <v>1.9</v>
      </c>
      <c r="I14" s="229">
        <v>3</v>
      </c>
      <c r="J14" s="229">
        <v>4.3</v>
      </c>
      <c r="K14" s="229"/>
      <c r="L14" s="229"/>
      <c r="M14" s="229"/>
      <c r="N14" s="229"/>
      <c r="O14" s="9"/>
    </row>
    <row r="15" spans="1:15" ht="12.75">
      <c r="A15" s="9"/>
      <c r="B15" s="11">
        <v>12</v>
      </c>
      <c r="C15" s="242">
        <v>3.4</v>
      </c>
      <c r="D15" s="229">
        <v>3.5</v>
      </c>
      <c r="E15" s="229">
        <v>4.4</v>
      </c>
      <c r="F15" s="229">
        <v>3.8</v>
      </c>
      <c r="G15" s="229"/>
      <c r="H15" s="229">
        <v>2.9</v>
      </c>
      <c r="I15" s="229">
        <v>2.9</v>
      </c>
      <c r="J15" s="229">
        <v>2.2</v>
      </c>
      <c r="K15" s="229"/>
      <c r="L15" s="229"/>
      <c r="M15" s="229"/>
      <c r="N15" s="229"/>
      <c r="O15" s="9"/>
    </row>
    <row r="16" spans="1:15" ht="12.75">
      <c r="A16" s="9"/>
      <c r="B16" s="11">
        <v>13</v>
      </c>
      <c r="C16" s="242">
        <v>3.7</v>
      </c>
      <c r="D16" s="229">
        <v>4.1</v>
      </c>
      <c r="E16" s="229">
        <v>4.8</v>
      </c>
      <c r="F16" s="229">
        <v>3.1</v>
      </c>
      <c r="G16" s="229"/>
      <c r="H16" s="229">
        <v>2.8</v>
      </c>
      <c r="I16" s="229">
        <v>1.8</v>
      </c>
      <c r="J16" s="229">
        <v>2.5</v>
      </c>
      <c r="K16" s="229"/>
      <c r="L16" s="229"/>
      <c r="M16" s="229"/>
      <c r="N16" s="229"/>
      <c r="O16" s="9"/>
    </row>
    <row r="17" spans="1:15" ht="12.75">
      <c r="A17" s="9"/>
      <c r="B17" s="11">
        <v>14</v>
      </c>
      <c r="C17" s="242">
        <v>3.3</v>
      </c>
      <c r="D17" s="229">
        <v>2.3</v>
      </c>
      <c r="E17" s="229">
        <v>2.9</v>
      </c>
      <c r="F17" s="229">
        <v>2.3</v>
      </c>
      <c r="G17" s="229"/>
      <c r="H17" s="229">
        <v>3.8</v>
      </c>
      <c r="I17" s="229">
        <v>2.8</v>
      </c>
      <c r="J17" s="229">
        <v>2.2</v>
      </c>
      <c r="K17" s="229"/>
      <c r="L17" s="229"/>
      <c r="M17" s="229"/>
      <c r="N17" s="230"/>
      <c r="O17" s="9"/>
    </row>
    <row r="18" spans="1:15" ht="12.75">
      <c r="A18" s="9"/>
      <c r="B18" s="11">
        <v>15</v>
      </c>
      <c r="C18" s="242">
        <v>3.2</v>
      </c>
      <c r="D18" s="229">
        <v>2.7</v>
      </c>
      <c r="E18" s="229">
        <v>2.8</v>
      </c>
      <c r="F18" s="229">
        <v>2.7</v>
      </c>
      <c r="G18" s="229"/>
      <c r="H18" s="229">
        <v>5.4</v>
      </c>
      <c r="I18" s="229">
        <v>3</v>
      </c>
      <c r="J18" s="229">
        <v>2.6</v>
      </c>
      <c r="K18" s="229"/>
      <c r="L18" s="229"/>
      <c r="M18" s="229"/>
      <c r="N18" s="229"/>
      <c r="O18" s="9"/>
    </row>
    <row r="19" spans="1:15" ht="12.75">
      <c r="A19" s="9"/>
      <c r="B19" s="11">
        <v>16</v>
      </c>
      <c r="C19" s="242">
        <v>3.9</v>
      </c>
      <c r="D19" s="229">
        <v>4.1</v>
      </c>
      <c r="E19" s="229">
        <v>3</v>
      </c>
      <c r="F19" s="229">
        <v>3.5</v>
      </c>
      <c r="G19" s="229">
        <v>0.5</v>
      </c>
      <c r="H19" s="229">
        <v>2.7</v>
      </c>
      <c r="I19" s="229">
        <v>2.8</v>
      </c>
      <c r="J19" s="229">
        <v>2.9</v>
      </c>
      <c r="K19" s="229"/>
      <c r="L19" s="229"/>
      <c r="M19" s="229"/>
      <c r="N19" s="229"/>
      <c r="O19" s="9"/>
    </row>
    <row r="20" spans="1:15" ht="12.75">
      <c r="A20" s="9"/>
      <c r="B20" s="11">
        <v>17</v>
      </c>
      <c r="C20" s="242">
        <v>2.9</v>
      </c>
      <c r="D20" s="229">
        <v>2.1</v>
      </c>
      <c r="E20" s="229">
        <v>2.9</v>
      </c>
      <c r="F20" s="229"/>
      <c r="G20" s="229">
        <v>2.1</v>
      </c>
      <c r="H20" s="229">
        <v>3.5</v>
      </c>
      <c r="I20" s="229">
        <v>3.1</v>
      </c>
      <c r="J20" s="229">
        <v>3.5</v>
      </c>
      <c r="K20" s="229"/>
      <c r="L20" s="229"/>
      <c r="M20" s="229"/>
      <c r="N20" s="229"/>
      <c r="O20" s="9"/>
    </row>
    <row r="21" spans="1:15" ht="12.75">
      <c r="A21" s="9"/>
      <c r="B21" s="11">
        <v>18</v>
      </c>
      <c r="C21" s="242">
        <v>2.2</v>
      </c>
      <c r="D21" s="229">
        <v>1</v>
      </c>
      <c r="E21" s="229">
        <v>2.7</v>
      </c>
      <c r="F21" s="229">
        <v>15.3</v>
      </c>
      <c r="G21" s="229">
        <v>3.2</v>
      </c>
      <c r="H21" s="229">
        <v>4.2</v>
      </c>
      <c r="I21" s="229">
        <v>3</v>
      </c>
      <c r="J21" s="229">
        <v>2.1</v>
      </c>
      <c r="K21" s="229"/>
      <c r="L21" s="229"/>
      <c r="M21" s="229"/>
      <c r="N21" s="229"/>
      <c r="O21" s="9"/>
    </row>
    <row r="22" spans="1:15" ht="12.75">
      <c r="A22" s="9"/>
      <c r="B22" s="11">
        <v>19</v>
      </c>
      <c r="C22" s="242">
        <v>2.8</v>
      </c>
      <c r="D22" s="229">
        <v>2.2</v>
      </c>
      <c r="E22" s="229">
        <v>2.3</v>
      </c>
      <c r="F22" s="229">
        <v>4.3</v>
      </c>
      <c r="G22" s="229">
        <v>2.9</v>
      </c>
      <c r="H22" s="229">
        <v>4.2</v>
      </c>
      <c r="I22" s="229">
        <v>2.4</v>
      </c>
      <c r="J22" s="229">
        <v>2.4</v>
      </c>
      <c r="K22" s="229"/>
      <c r="L22" s="229"/>
      <c r="M22" s="229"/>
      <c r="N22" s="230"/>
      <c r="O22" s="9"/>
    </row>
    <row r="23" spans="1:15" ht="12.75">
      <c r="A23" s="9"/>
      <c r="B23" s="11">
        <v>20</v>
      </c>
      <c r="C23" s="242">
        <v>1.7</v>
      </c>
      <c r="D23" s="229">
        <v>2.1</v>
      </c>
      <c r="E23" s="229">
        <v>4.9</v>
      </c>
      <c r="F23" s="229">
        <v>5.7</v>
      </c>
      <c r="G23" s="229">
        <v>3</v>
      </c>
      <c r="H23" s="229">
        <v>3.2</v>
      </c>
      <c r="I23" s="229">
        <v>2.1</v>
      </c>
      <c r="J23" s="229">
        <v>3.3</v>
      </c>
      <c r="K23" s="229"/>
      <c r="L23" s="229"/>
      <c r="M23" s="229"/>
      <c r="N23" s="230"/>
      <c r="O23" s="9"/>
    </row>
    <row r="24" spans="1:15" ht="12.75">
      <c r="A24" s="9"/>
      <c r="B24" s="11">
        <v>21</v>
      </c>
      <c r="C24" s="242">
        <v>1.8</v>
      </c>
      <c r="D24" s="229">
        <v>3.6</v>
      </c>
      <c r="E24" s="229">
        <v>2.8</v>
      </c>
      <c r="F24" s="229">
        <v>15.4</v>
      </c>
      <c r="G24" s="229">
        <v>3.4</v>
      </c>
      <c r="H24" s="229">
        <v>3.3</v>
      </c>
      <c r="I24" s="229">
        <v>1.8</v>
      </c>
      <c r="J24" s="229">
        <v>2.2</v>
      </c>
      <c r="K24" s="229"/>
      <c r="L24" s="229"/>
      <c r="M24" s="229"/>
      <c r="N24" s="230"/>
      <c r="O24" s="9"/>
    </row>
    <row r="25" spans="1:15" ht="12.75">
      <c r="A25" s="9"/>
      <c r="B25" s="11">
        <v>22</v>
      </c>
      <c r="C25" s="242">
        <v>2.3</v>
      </c>
      <c r="D25" s="229">
        <v>4.1</v>
      </c>
      <c r="E25" s="229">
        <v>2.7</v>
      </c>
      <c r="F25" s="229">
        <v>6.5</v>
      </c>
      <c r="G25" s="229">
        <v>2</v>
      </c>
      <c r="H25" s="229">
        <v>3.2</v>
      </c>
      <c r="I25" s="229">
        <v>2.5</v>
      </c>
      <c r="J25" s="229">
        <v>2.4</v>
      </c>
      <c r="K25" s="229"/>
      <c r="L25" s="229"/>
      <c r="M25" s="229"/>
      <c r="N25" s="230"/>
      <c r="O25" s="9"/>
    </row>
    <row r="26" spans="1:15" ht="12.75">
      <c r="A26" s="9"/>
      <c r="B26" s="11">
        <v>23</v>
      </c>
      <c r="C26" s="242">
        <v>2.5</v>
      </c>
      <c r="D26" s="229">
        <v>3.4</v>
      </c>
      <c r="E26" s="229">
        <v>3.4</v>
      </c>
      <c r="F26" s="229">
        <v>4.9</v>
      </c>
      <c r="G26" s="229">
        <v>3.3</v>
      </c>
      <c r="H26" s="229">
        <v>3.3</v>
      </c>
      <c r="I26" s="229">
        <v>2</v>
      </c>
      <c r="J26" s="229">
        <v>1.7</v>
      </c>
      <c r="K26" s="229"/>
      <c r="L26" s="229"/>
      <c r="M26" s="229"/>
      <c r="N26" s="230"/>
      <c r="O26" s="9"/>
    </row>
    <row r="27" spans="1:15" ht="12.75">
      <c r="A27" s="9"/>
      <c r="B27" s="11">
        <v>24</v>
      </c>
      <c r="C27" s="242">
        <v>2.6</v>
      </c>
      <c r="D27" s="229">
        <v>3.9</v>
      </c>
      <c r="E27" s="229">
        <v>5.1</v>
      </c>
      <c r="F27" s="229">
        <v>4.2</v>
      </c>
      <c r="G27" s="229">
        <v>2.5</v>
      </c>
      <c r="H27" s="229">
        <v>3.1</v>
      </c>
      <c r="I27" s="229">
        <v>2</v>
      </c>
      <c r="J27" s="229">
        <v>2.7</v>
      </c>
      <c r="K27" s="229"/>
      <c r="L27" s="229"/>
      <c r="M27" s="229"/>
      <c r="N27" s="230"/>
      <c r="O27" s="9"/>
    </row>
    <row r="28" spans="1:15" ht="12.75">
      <c r="A28" s="9"/>
      <c r="B28" s="11">
        <v>25</v>
      </c>
      <c r="C28" s="242">
        <v>2.7</v>
      </c>
      <c r="D28" s="229">
        <v>3.5</v>
      </c>
      <c r="E28" s="229">
        <v>4.8</v>
      </c>
      <c r="F28" s="229">
        <v>2.6</v>
      </c>
      <c r="G28" s="229">
        <v>2.9</v>
      </c>
      <c r="H28" s="229">
        <v>3</v>
      </c>
      <c r="I28" s="229">
        <v>3</v>
      </c>
      <c r="J28" s="229">
        <v>2.2</v>
      </c>
      <c r="K28" s="229"/>
      <c r="L28" s="229"/>
      <c r="M28" s="229"/>
      <c r="N28" s="230"/>
      <c r="O28" s="9"/>
    </row>
    <row r="29" spans="1:15" ht="12.75">
      <c r="A29" s="9"/>
      <c r="B29" s="11">
        <v>26</v>
      </c>
      <c r="C29" s="242">
        <v>2.4</v>
      </c>
      <c r="D29" s="229">
        <v>3.6</v>
      </c>
      <c r="E29" s="229">
        <v>4.8</v>
      </c>
      <c r="F29" s="229">
        <v>3.1</v>
      </c>
      <c r="G29" s="229">
        <v>3.2</v>
      </c>
      <c r="H29" s="229">
        <v>3</v>
      </c>
      <c r="I29" s="229">
        <v>1.8</v>
      </c>
      <c r="J29" s="229">
        <v>1.7</v>
      </c>
      <c r="K29" s="229"/>
      <c r="L29" s="229"/>
      <c r="M29" s="229"/>
      <c r="N29" s="230"/>
      <c r="O29" s="9"/>
    </row>
    <row r="30" spans="1:15" ht="12.75">
      <c r="A30" s="9"/>
      <c r="B30" s="11">
        <v>27</v>
      </c>
      <c r="C30" s="242">
        <v>2.7</v>
      </c>
      <c r="D30" s="229">
        <v>3.9</v>
      </c>
      <c r="E30" s="229">
        <v>4.7</v>
      </c>
      <c r="F30" s="229">
        <v>2.8</v>
      </c>
      <c r="G30" s="229">
        <v>2.5</v>
      </c>
      <c r="H30" s="229">
        <v>2.6</v>
      </c>
      <c r="I30" s="229">
        <v>2.8</v>
      </c>
      <c r="J30" s="229">
        <v>2.5</v>
      </c>
      <c r="K30" s="229"/>
      <c r="L30" s="229"/>
      <c r="M30" s="229"/>
      <c r="N30" s="230"/>
      <c r="O30" s="9"/>
    </row>
    <row r="31" spans="1:15" ht="12.75">
      <c r="A31" s="9"/>
      <c r="B31" s="11">
        <v>28</v>
      </c>
      <c r="C31" s="242">
        <v>2.8</v>
      </c>
      <c r="D31" s="229">
        <v>3.3</v>
      </c>
      <c r="E31" s="229">
        <v>3.4</v>
      </c>
      <c r="F31" s="229">
        <v>3.2</v>
      </c>
      <c r="G31" s="229">
        <v>3</v>
      </c>
      <c r="H31" s="229">
        <v>2.6</v>
      </c>
      <c r="I31" s="229">
        <v>3.3</v>
      </c>
      <c r="J31" s="229">
        <v>2.7</v>
      </c>
      <c r="K31" s="229"/>
      <c r="L31" s="229"/>
      <c r="M31" s="229"/>
      <c r="N31" s="229"/>
      <c r="O31" s="9"/>
    </row>
    <row r="32" spans="1:15" ht="12.75">
      <c r="A32" s="9"/>
      <c r="B32" s="11">
        <v>29</v>
      </c>
      <c r="C32" s="242">
        <v>3.8</v>
      </c>
      <c r="D32" s="12"/>
      <c r="E32" s="229">
        <v>6.3</v>
      </c>
      <c r="F32" s="229">
        <v>3.3</v>
      </c>
      <c r="G32" s="229">
        <v>3</v>
      </c>
      <c r="H32" s="229">
        <v>3</v>
      </c>
      <c r="I32" s="229">
        <v>2.7</v>
      </c>
      <c r="J32" s="229">
        <v>3</v>
      </c>
      <c r="K32" s="229"/>
      <c r="L32" s="229"/>
      <c r="M32" s="229"/>
      <c r="N32" s="229"/>
      <c r="O32" s="9"/>
    </row>
    <row r="33" spans="1:16" ht="12.75">
      <c r="A33" s="9"/>
      <c r="B33" s="11">
        <v>30</v>
      </c>
      <c r="C33" s="242">
        <v>2.9</v>
      </c>
      <c r="D33" s="12"/>
      <c r="E33" s="229">
        <v>4.5</v>
      </c>
      <c r="F33" s="229">
        <v>3.5</v>
      </c>
      <c r="G33" s="229">
        <v>5.5</v>
      </c>
      <c r="H33" s="229">
        <v>1.9</v>
      </c>
      <c r="I33" s="229">
        <v>2</v>
      </c>
      <c r="J33" s="229">
        <v>3.4</v>
      </c>
      <c r="K33" s="229"/>
      <c r="L33" s="229"/>
      <c r="M33" s="229"/>
      <c r="N33" s="229"/>
      <c r="O33" s="20"/>
      <c r="P33" s="21"/>
    </row>
    <row r="34" spans="1:16" ht="12.75" customHeight="1">
      <c r="A34" s="9"/>
      <c r="B34" s="11">
        <v>31</v>
      </c>
      <c r="C34" s="242">
        <v>3.1</v>
      </c>
      <c r="D34" s="12"/>
      <c r="E34" s="229">
        <v>3</v>
      </c>
      <c r="F34" s="229"/>
      <c r="G34" s="229">
        <v>4.2</v>
      </c>
      <c r="H34" s="229"/>
      <c r="I34" s="229">
        <v>2.1</v>
      </c>
      <c r="J34" s="229">
        <v>4.2</v>
      </c>
      <c r="K34" s="229"/>
      <c r="L34" s="229"/>
      <c r="M34" s="229"/>
      <c r="N34" s="230"/>
      <c r="O34" s="20" t="s">
        <v>20</v>
      </c>
      <c r="P34" s="22"/>
    </row>
    <row r="35" spans="1:16" ht="16.5" customHeight="1">
      <c r="A35" s="258" t="s">
        <v>21</v>
      </c>
      <c r="B35" s="258"/>
      <c r="C35" s="36">
        <f aca="true" t="shared" si="0" ref="C35:N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26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236</v>
      </c>
      <c r="P35" s="38"/>
    </row>
    <row r="36" spans="1:16" ht="15" customHeight="1">
      <c r="A36" s="258" t="s">
        <v>22</v>
      </c>
      <c r="B36" s="258"/>
      <c r="C36" s="36">
        <f aca="true" t="shared" si="1" ref="C36:N36">COUNTIF(C4:C34,"&gt;125")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>COUNTIF(K4:K34,"&gt;125")</f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38"/>
    </row>
    <row r="37" spans="1:16" ht="15" customHeight="1">
      <c r="A37" s="258" t="s">
        <v>23</v>
      </c>
      <c r="B37" s="258"/>
      <c r="C37" s="39">
        <f>IF(C35&gt;15,SUM(C4:C34)/C35,"")</f>
        <v>2.88</v>
      </c>
      <c r="D37" s="39">
        <f aca="true" t="shared" si="2" ref="D37:N37">IF(D35&gt;20,SUM(D4:D34)/D35,"")</f>
        <v>3.235714285714286</v>
      </c>
      <c r="E37" s="39">
        <f>IF(E35&gt;15,SUM(E4:E34)/E35,"")</f>
        <v>3.638709677419355</v>
      </c>
      <c r="F37" s="39">
        <f t="shared" si="2"/>
        <v>4.720689655172414</v>
      </c>
      <c r="G37" s="39">
        <f t="shared" si="2"/>
        <v>3.015384615384615</v>
      </c>
      <c r="H37" s="39">
        <f t="shared" si="2"/>
        <v>3.1566666666666663</v>
      </c>
      <c r="I37" s="39">
        <f t="shared" si="2"/>
        <v>2.5419354838709673</v>
      </c>
      <c r="J37" s="39">
        <f t="shared" si="2"/>
        <v>2.6354838709677426</v>
      </c>
      <c r="K37" s="39">
        <f>IF(K35&gt;20,SUM(K4:K34)/K35,"")</f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3.2216101694915253</v>
      </c>
      <c r="P37" s="38"/>
    </row>
    <row r="38" spans="1:16" ht="15" customHeight="1">
      <c r="A38" s="258" t="s">
        <v>24</v>
      </c>
      <c r="B38" s="258"/>
      <c r="C38" s="40">
        <f aca="true" t="shared" si="3" ref="C38:N38">MAX(C4:C34)</f>
        <v>3.9</v>
      </c>
      <c r="D38" s="40">
        <f t="shared" si="3"/>
        <v>4.5</v>
      </c>
      <c r="E38" s="40">
        <f t="shared" si="3"/>
        <v>6.3</v>
      </c>
      <c r="F38" s="40">
        <f t="shared" si="3"/>
        <v>15.4</v>
      </c>
      <c r="G38" s="40">
        <f t="shared" si="3"/>
        <v>5.5</v>
      </c>
      <c r="H38" s="40">
        <f t="shared" si="3"/>
        <v>5.4</v>
      </c>
      <c r="I38" s="40">
        <f t="shared" si="3"/>
        <v>3.3</v>
      </c>
      <c r="J38" s="40">
        <f t="shared" si="3"/>
        <v>4.4</v>
      </c>
      <c r="K38" s="40">
        <f>MAX(K4:K34)</f>
        <v>0</v>
      </c>
      <c r="L38" s="40">
        <f t="shared" si="3"/>
        <v>0</v>
      </c>
      <c r="M38" s="40">
        <f t="shared" si="3"/>
        <v>0</v>
      </c>
      <c r="N38" s="40">
        <f t="shared" si="3"/>
        <v>0</v>
      </c>
      <c r="O38" s="41">
        <f>MAX(C38:N38)</f>
        <v>15.4</v>
      </c>
      <c r="P38" s="38"/>
    </row>
    <row r="39" spans="1:16" ht="15" customHeight="1">
      <c r="A39" s="258" t="s">
        <v>25</v>
      </c>
      <c r="B39" s="258"/>
      <c r="C39" s="40">
        <f aca="true" t="shared" si="4" ref="C39:N39">MIN(C4:C34)</f>
        <v>1.7</v>
      </c>
      <c r="D39" s="40">
        <f t="shared" si="4"/>
        <v>1</v>
      </c>
      <c r="E39" s="40">
        <f t="shared" si="4"/>
        <v>2.1</v>
      </c>
      <c r="F39" s="40">
        <f t="shared" si="4"/>
        <v>2.3</v>
      </c>
      <c r="G39" s="40">
        <f t="shared" si="4"/>
        <v>0.5</v>
      </c>
      <c r="H39" s="40">
        <f t="shared" si="4"/>
        <v>1.9</v>
      </c>
      <c r="I39" s="40">
        <f t="shared" si="4"/>
        <v>1.8</v>
      </c>
      <c r="J39" s="40">
        <f t="shared" si="4"/>
        <v>1.7</v>
      </c>
      <c r="K39" s="40">
        <f>MIN(K4:K34)</f>
        <v>0</v>
      </c>
      <c r="L39" s="40">
        <f t="shared" si="4"/>
        <v>0</v>
      </c>
      <c r="M39" s="40">
        <f t="shared" si="4"/>
        <v>0</v>
      </c>
      <c r="N39" s="40">
        <f t="shared" si="4"/>
        <v>0</v>
      </c>
      <c r="O39" s="41">
        <f>MIN(C39:N39)</f>
        <v>0</v>
      </c>
      <c r="P39" s="38"/>
    </row>
    <row r="40" spans="1:16" ht="15" customHeight="1">
      <c r="A40" s="258" t="s">
        <v>26</v>
      </c>
      <c r="B40" s="258"/>
      <c r="C40" s="40">
        <f aca="true" t="shared" si="5" ref="C40:N40">IF(C35&gt;1,PERCENTILE(C4:C34,0.98),"")</f>
        <v>3.8419999999999996</v>
      </c>
      <c r="D40" s="40">
        <f t="shared" si="5"/>
        <v>4.284</v>
      </c>
      <c r="E40" s="40">
        <f t="shared" si="5"/>
        <v>5.579999999999998</v>
      </c>
      <c r="F40" s="40">
        <f t="shared" si="5"/>
        <v>15.344000000000001</v>
      </c>
      <c r="G40" s="40">
        <f t="shared" si="5"/>
        <v>4.85</v>
      </c>
      <c r="H40" s="40">
        <f t="shared" si="5"/>
        <v>5.051999999999999</v>
      </c>
      <c r="I40" s="40">
        <f t="shared" si="5"/>
        <v>3.2399999999999998</v>
      </c>
      <c r="J40" s="40">
        <f t="shared" si="5"/>
        <v>4.34</v>
      </c>
      <c r="K40" s="40">
        <f>IF(K35&gt;1,PERCENTILE(K4:K34,0.98),"")</f>
      </c>
      <c r="L40" s="40">
        <f t="shared" si="5"/>
      </c>
      <c r="M40" s="40">
        <f t="shared" si="5"/>
      </c>
      <c r="N40" s="40">
        <f t="shared" si="5"/>
      </c>
      <c r="O40" s="41">
        <f>PERCENTILE(C4:N34,0.95)</f>
        <v>4.825000000000003</v>
      </c>
      <c r="P40" s="38"/>
    </row>
    <row r="41" spans="1:16" ht="15" customHeight="1">
      <c r="A41" s="258" t="s">
        <v>27</v>
      </c>
      <c r="B41" s="258"/>
      <c r="C41" s="40">
        <f aca="true" t="shared" si="6" ref="C41:N41">IF(C35&gt;20,MEDIAN(C4:C34),0)</f>
        <v>2.8499999999999996</v>
      </c>
      <c r="D41" s="40">
        <f t="shared" si="6"/>
        <v>3.3499999999999996</v>
      </c>
      <c r="E41" s="40">
        <f t="shared" si="6"/>
        <v>3.4</v>
      </c>
      <c r="F41" s="40">
        <f t="shared" si="6"/>
        <v>4.1</v>
      </c>
      <c r="G41" s="40">
        <f t="shared" si="6"/>
        <v>3</v>
      </c>
      <c r="H41" s="40">
        <f t="shared" si="6"/>
        <v>3</v>
      </c>
      <c r="I41" s="40">
        <f t="shared" si="6"/>
        <v>2.6</v>
      </c>
      <c r="J41" s="40">
        <f t="shared" si="6"/>
        <v>2.4</v>
      </c>
      <c r="K41" s="40">
        <f>IF(K35&gt;20,MEDIAN(K4:K34),0)</f>
        <v>0</v>
      </c>
      <c r="L41" s="40">
        <f t="shared" si="6"/>
        <v>0</v>
      </c>
      <c r="M41" s="40">
        <f t="shared" si="6"/>
        <v>0</v>
      </c>
      <c r="N41" s="40">
        <f t="shared" si="6"/>
        <v>0</v>
      </c>
      <c r="O41" s="41">
        <f>IF(O35&gt;20,MEDIAN(C4:N34),0)</f>
        <v>3</v>
      </c>
      <c r="P41" s="38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="93" zoomScaleNormal="93" zoomScaleSheetLayoutView="97" zoomScalePageLayoutView="0" workbookViewId="0" topLeftCell="A1">
      <selection activeCell="N21" sqref="N21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710937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30" customHeight="1">
      <c r="A1" s="35" t="s">
        <v>0</v>
      </c>
      <c r="B1" s="3" t="str">
        <f>SO2!B1</f>
        <v>2023 ГОД.</v>
      </c>
      <c r="C1" s="2" t="s">
        <v>1</v>
      </c>
      <c r="D1" s="42" t="s">
        <v>29</v>
      </c>
      <c r="E1" s="5"/>
      <c r="F1" s="255" t="s">
        <v>3</v>
      </c>
      <c r="G1" s="255"/>
      <c r="H1" s="6" t="s">
        <v>4</v>
      </c>
      <c r="I1" s="5" t="s">
        <v>5</v>
      </c>
      <c r="J1" s="256" t="str">
        <f>TM!I3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223" t="str">
        <f>TM!N3</f>
        <v>МЕСТО – ГОРЊИ МИЛАНОВАЦ  </v>
      </c>
      <c r="P1" s="7"/>
      <c r="Q1" s="7"/>
    </row>
    <row r="2" ht="12" customHeight="1"/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12">
        <v>19</v>
      </c>
      <c r="D4" s="36">
        <v>31</v>
      </c>
      <c r="E4" s="12">
        <v>26</v>
      </c>
      <c r="F4" s="36">
        <v>25</v>
      </c>
      <c r="G4" s="12">
        <v>10</v>
      </c>
      <c r="H4" s="12">
        <v>10</v>
      </c>
      <c r="I4" s="36">
        <v>21</v>
      </c>
      <c r="J4" s="12">
        <v>26</v>
      </c>
      <c r="K4" s="12"/>
      <c r="L4" s="12"/>
      <c r="M4" s="12"/>
      <c r="N4" s="43"/>
      <c r="O4" s="12" t="s">
        <v>19</v>
      </c>
    </row>
    <row r="5" spans="2:15" ht="12.75">
      <c r="B5" s="11">
        <v>2</v>
      </c>
      <c r="C5" s="12">
        <v>23</v>
      </c>
      <c r="D5" s="36">
        <v>31</v>
      </c>
      <c r="E5" s="12">
        <v>24</v>
      </c>
      <c r="F5" s="36">
        <v>34</v>
      </c>
      <c r="G5" s="12"/>
      <c r="H5" s="12">
        <v>14</v>
      </c>
      <c r="I5" s="36">
        <v>14</v>
      </c>
      <c r="J5" s="12">
        <v>23</v>
      </c>
      <c r="K5" s="12"/>
      <c r="L5" s="12"/>
      <c r="M5" s="12"/>
      <c r="N5" s="43"/>
      <c r="O5" s="15"/>
    </row>
    <row r="6" spans="2:15" ht="12.75">
      <c r="B6" s="11">
        <v>3</v>
      </c>
      <c r="C6" s="12"/>
      <c r="D6" s="36">
        <v>35</v>
      </c>
      <c r="E6" s="36">
        <v>38</v>
      </c>
      <c r="F6" s="36">
        <v>11</v>
      </c>
      <c r="G6" s="12">
        <v>11</v>
      </c>
      <c r="H6" s="12">
        <v>16</v>
      </c>
      <c r="I6" s="36">
        <v>16</v>
      </c>
      <c r="J6" s="12">
        <v>24</v>
      </c>
      <c r="K6" s="12"/>
      <c r="L6" s="12"/>
      <c r="M6" s="12"/>
      <c r="N6" s="43"/>
      <c r="O6" s="15"/>
    </row>
    <row r="7" spans="2:15" ht="12.75">
      <c r="B7" s="11">
        <v>4</v>
      </c>
      <c r="C7" s="16">
        <v>15</v>
      </c>
      <c r="D7" s="36">
        <v>14</v>
      </c>
      <c r="E7" s="36">
        <v>21</v>
      </c>
      <c r="F7" s="36">
        <v>21</v>
      </c>
      <c r="G7" s="12">
        <v>20</v>
      </c>
      <c r="H7" s="12">
        <v>13</v>
      </c>
      <c r="I7" s="36">
        <v>12</v>
      </c>
      <c r="J7" s="12">
        <v>27</v>
      </c>
      <c r="K7" s="12"/>
      <c r="L7" s="12"/>
      <c r="M7" s="12"/>
      <c r="N7" s="12"/>
      <c r="O7" s="15"/>
    </row>
    <row r="8" spans="2:15" ht="12.75">
      <c r="B8" s="11">
        <v>5</v>
      </c>
      <c r="C8" s="17">
        <v>14</v>
      </c>
      <c r="D8" s="36">
        <v>11</v>
      </c>
      <c r="E8" s="36">
        <v>44</v>
      </c>
      <c r="F8" s="12">
        <v>20</v>
      </c>
      <c r="G8" s="12">
        <v>27</v>
      </c>
      <c r="H8" s="12">
        <v>20</v>
      </c>
      <c r="I8" s="36">
        <v>18</v>
      </c>
      <c r="J8" s="12">
        <v>19</v>
      </c>
      <c r="K8" s="12"/>
      <c r="L8" s="12"/>
      <c r="M8" s="12"/>
      <c r="N8" s="12"/>
      <c r="O8" s="15"/>
    </row>
    <row r="9" spans="2:15" ht="12.75">
      <c r="B9" s="11">
        <v>6</v>
      </c>
      <c r="C9" s="17">
        <v>19</v>
      </c>
      <c r="D9" s="36">
        <v>30</v>
      </c>
      <c r="E9" s="36">
        <v>31</v>
      </c>
      <c r="F9" s="12">
        <v>10</v>
      </c>
      <c r="G9" s="12">
        <v>22</v>
      </c>
      <c r="H9" s="12">
        <v>14</v>
      </c>
      <c r="I9" s="36">
        <v>15</v>
      </c>
      <c r="J9" s="12">
        <v>21</v>
      </c>
      <c r="K9" s="12"/>
      <c r="L9" s="12"/>
      <c r="M9" s="12"/>
      <c r="N9" s="12"/>
      <c r="O9" s="15"/>
    </row>
    <row r="10" spans="2:15" ht="12.75">
      <c r="B10" s="11">
        <v>7</v>
      </c>
      <c r="C10" s="17">
        <v>14</v>
      </c>
      <c r="D10" s="36">
        <v>21</v>
      </c>
      <c r="E10" s="36">
        <v>43</v>
      </c>
      <c r="F10" s="12">
        <v>41</v>
      </c>
      <c r="G10" s="12">
        <v>26</v>
      </c>
      <c r="H10" s="12">
        <v>17</v>
      </c>
      <c r="I10" s="36">
        <v>15</v>
      </c>
      <c r="J10" s="12">
        <v>23</v>
      </c>
      <c r="K10" s="12"/>
      <c r="L10" s="12"/>
      <c r="M10" s="12"/>
      <c r="N10" s="12"/>
      <c r="O10" s="9"/>
    </row>
    <row r="11" spans="2:15" ht="12.75">
      <c r="B11" s="11">
        <v>8</v>
      </c>
      <c r="C11" s="17">
        <v>15</v>
      </c>
      <c r="D11" s="36">
        <v>27</v>
      </c>
      <c r="E11" s="36">
        <v>4</v>
      </c>
      <c r="F11" s="12">
        <v>28</v>
      </c>
      <c r="G11" s="12">
        <v>22</v>
      </c>
      <c r="H11" s="12">
        <v>16</v>
      </c>
      <c r="I11" s="36">
        <v>16</v>
      </c>
      <c r="J11" s="12">
        <v>13</v>
      </c>
      <c r="K11" s="12"/>
      <c r="L11" s="12"/>
      <c r="M11" s="12"/>
      <c r="N11" s="12"/>
      <c r="O11" s="9"/>
    </row>
    <row r="12" spans="2:15" ht="12.75">
      <c r="B12" s="11">
        <v>9</v>
      </c>
      <c r="C12" s="17">
        <v>16</v>
      </c>
      <c r="D12" s="12">
        <v>28</v>
      </c>
      <c r="E12" s="36">
        <v>36</v>
      </c>
      <c r="F12" s="12">
        <v>21</v>
      </c>
      <c r="G12" s="12">
        <v>13</v>
      </c>
      <c r="H12" s="12">
        <v>14</v>
      </c>
      <c r="I12" s="36">
        <v>21</v>
      </c>
      <c r="J12" s="12">
        <v>24</v>
      </c>
      <c r="K12" s="12"/>
      <c r="L12" s="12"/>
      <c r="M12" s="12"/>
      <c r="N12" s="12"/>
      <c r="O12" s="9"/>
    </row>
    <row r="13" spans="2:15" ht="12.75">
      <c r="B13" s="11">
        <v>10</v>
      </c>
      <c r="C13" s="17">
        <v>34</v>
      </c>
      <c r="D13" s="36">
        <v>65</v>
      </c>
      <c r="E13" s="36">
        <v>41</v>
      </c>
      <c r="F13" s="12">
        <v>33</v>
      </c>
      <c r="G13" s="12">
        <v>9</v>
      </c>
      <c r="H13" s="12">
        <v>15</v>
      </c>
      <c r="I13" s="36">
        <v>23</v>
      </c>
      <c r="J13" s="12">
        <v>18</v>
      </c>
      <c r="K13" s="12"/>
      <c r="L13" s="12"/>
      <c r="M13" s="12"/>
      <c r="N13" s="12"/>
      <c r="O13" s="9"/>
    </row>
    <row r="14" spans="2:15" ht="12.75">
      <c r="B14" s="11">
        <v>11</v>
      </c>
      <c r="C14" s="17">
        <v>31</v>
      </c>
      <c r="D14" s="36">
        <v>61</v>
      </c>
      <c r="E14" s="36">
        <v>3</v>
      </c>
      <c r="F14" s="12">
        <v>38</v>
      </c>
      <c r="G14" s="12">
        <v>11</v>
      </c>
      <c r="H14" s="12">
        <v>13</v>
      </c>
      <c r="I14" s="36">
        <v>29</v>
      </c>
      <c r="J14" s="12">
        <v>20</v>
      </c>
      <c r="K14" s="12"/>
      <c r="L14" s="12"/>
      <c r="M14" s="12"/>
      <c r="N14" s="12"/>
      <c r="O14" s="9"/>
    </row>
    <row r="15" spans="2:15" ht="12.75">
      <c r="B15" s="11">
        <v>12</v>
      </c>
      <c r="C15" s="17">
        <v>24</v>
      </c>
      <c r="D15" s="12">
        <v>65</v>
      </c>
      <c r="E15" s="36">
        <v>26</v>
      </c>
      <c r="F15" s="12">
        <v>35</v>
      </c>
      <c r="G15" s="12"/>
      <c r="H15" s="12">
        <v>16</v>
      </c>
      <c r="I15" s="36">
        <v>24</v>
      </c>
      <c r="J15" s="12">
        <v>17</v>
      </c>
      <c r="K15" s="12"/>
      <c r="L15" s="12"/>
      <c r="M15" s="12"/>
      <c r="N15" s="12"/>
      <c r="O15" s="9"/>
    </row>
    <row r="16" spans="2:15" ht="12.75">
      <c r="B16" s="11">
        <v>13</v>
      </c>
      <c r="C16" s="17">
        <v>33</v>
      </c>
      <c r="D16" s="12">
        <v>57</v>
      </c>
      <c r="E16" s="36">
        <v>43</v>
      </c>
      <c r="F16" s="12">
        <v>37</v>
      </c>
      <c r="G16" s="12"/>
      <c r="H16" s="12">
        <v>13</v>
      </c>
      <c r="I16" s="36">
        <v>24</v>
      </c>
      <c r="J16" s="12">
        <v>18</v>
      </c>
      <c r="K16" s="12"/>
      <c r="L16" s="12"/>
      <c r="M16" s="12"/>
      <c r="N16" s="12"/>
      <c r="O16" s="9"/>
    </row>
    <row r="17" spans="2:15" ht="12.75">
      <c r="B17" s="11">
        <v>14</v>
      </c>
      <c r="C17" s="12">
        <v>33</v>
      </c>
      <c r="D17" s="12">
        <v>33</v>
      </c>
      <c r="E17" s="36">
        <v>71</v>
      </c>
      <c r="F17" s="12">
        <v>26</v>
      </c>
      <c r="G17" s="12"/>
      <c r="H17" s="12">
        <v>23</v>
      </c>
      <c r="I17" s="36">
        <v>25</v>
      </c>
      <c r="J17" s="12">
        <v>19</v>
      </c>
      <c r="K17" s="12"/>
      <c r="L17" s="12"/>
      <c r="M17" s="12"/>
      <c r="N17" s="12"/>
      <c r="O17" s="9"/>
    </row>
    <row r="18" spans="2:15" ht="12.75">
      <c r="B18" s="11">
        <v>15</v>
      </c>
      <c r="C18" s="17">
        <v>35</v>
      </c>
      <c r="D18" s="12">
        <v>35</v>
      </c>
      <c r="E18" s="36">
        <v>24</v>
      </c>
      <c r="F18" s="12">
        <v>24</v>
      </c>
      <c r="G18" s="12"/>
      <c r="H18" s="12">
        <v>16</v>
      </c>
      <c r="I18" s="36">
        <v>14</v>
      </c>
      <c r="J18" s="12">
        <v>22</v>
      </c>
      <c r="K18" s="12"/>
      <c r="L18" s="12"/>
      <c r="M18" s="12"/>
      <c r="N18" s="12"/>
      <c r="O18" s="9"/>
    </row>
    <row r="19" spans="2:15" ht="12.75">
      <c r="B19" s="11">
        <v>16</v>
      </c>
      <c r="C19" s="17">
        <v>33</v>
      </c>
      <c r="D19" s="12">
        <v>33</v>
      </c>
      <c r="E19" s="36">
        <v>30</v>
      </c>
      <c r="F19" s="12">
        <v>15</v>
      </c>
      <c r="G19" s="12">
        <v>18</v>
      </c>
      <c r="H19" s="12">
        <v>24</v>
      </c>
      <c r="I19" s="36">
        <v>20</v>
      </c>
      <c r="J19" s="12">
        <v>21</v>
      </c>
      <c r="K19" s="12"/>
      <c r="L19" s="12"/>
      <c r="M19" s="12"/>
      <c r="N19" s="12"/>
      <c r="O19" s="9"/>
    </row>
    <row r="20" spans="2:15" ht="12.75">
      <c r="B20" s="11">
        <v>17</v>
      </c>
      <c r="C20" s="17">
        <v>24</v>
      </c>
      <c r="D20" s="12">
        <v>24</v>
      </c>
      <c r="E20" s="12">
        <v>50</v>
      </c>
      <c r="F20" s="12"/>
      <c r="G20" s="12">
        <v>19</v>
      </c>
      <c r="H20" s="12">
        <v>28</v>
      </c>
      <c r="I20" s="36">
        <v>21</v>
      </c>
      <c r="J20" s="12">
        <v>22</v>
      </c>
      <c r="K20" s="12"/>
      <c r="L20" s="12"/>
      <c r="M20" s="12"/>
      <c r="N20" s="12"/>
      <c r="O20" s="9"/>
    </row>
    <row r="21" spans="2:15" ht="12.75">
      <c r="B21" s="11">
        <v>18</v>
      </c>
      <c r="C21" s="44">
        <v>40</v>
      </c>
      <c r="D21" s="12">
        <v>40</v>
      </c>
      <c r="E21" s="12">
        <v>30</v>
      </c>
      <c r="F21" s="12">
        <v>32</v>
      </c>
      <c r="G21" s="12">
        <v>25</v>
      </c>
      <c r="H21" s="12">
        <v>18</v>
      </c>
      <c r="I21" s="36">
        <v>56</v>
      </c>
      <c r="J21" s="12">
        <v>23</v>
      </c>
      <c r="K21" s="12"/>
      <c r="L21" s="12"/>
      <c r="M21" s="12"/>
      <c r="N21" s="12"/>
      <c r="O21" s="9"/>
    </row>
    <row r="22" spans="2:15" ht="12.75">
      <c r="B22" s="11">
        <v>19</v>
      </c>
      <c r="C22" s="17">
        <v>26</v>
      </c>
      <c r="D22" s="12">
        <v>26</v>
      </c>
      <c r="E22" s="12">
        <v>43</v>
      </c>
      <c r="F22" s="13">
        <v>29</v>
      </c>
      <c r="G22" s="12">
        <v>17</v>
      </c>
      <c r="H22" s="12">
        <v>18</v>
      </c>
      <c r="I22" s="36">
        <v>31</v>
      </c>
      <c r="J22" s="12">
        <v>22</v>
      </c>
      <c r="K22" s="12"/>
      <c r="L22" s="12"/>
      <c r="M22" s="12"/>
      <c r="N22" s="19"/>
      <c r="O22" s="9"/>
    </row>
    <row r="23" spans="2:15" ht="12.75">
      <c r="B23" s="11">
        <v>20</v>
      </c>
      <c r="C23" s="17">
        <v>26</v>
      </c>
      <c r="D23" s="12">
        <v>26</v>
      </c>
      <c r="E23" s="12">
        <v>66</v>
      </c>
      <c r="F23" s="12">
        <v>34</v>
      </c>
      <c r="G23" s="12">
        <v>18</v>
      </c>
      <c r="H23" s="12">
        <v>22</v>
      </c>
      <c r="I23" s="36">
        <v>26</v>
      </c>
      <c r="J23" s="12">
        <v>20</v>
      </c>
      <c r="K23" s="12"/>
      <c r="L23" s="12"/>
      <c r="M23" s="12"/>
      <c r="N23" s="19"/>
      <c r="O23" s="9"/>
    </row>
    <row r="24" spans="2:15" ht="12.75">
      <c r="B24" s="11">
        <v>21</v>
      </c>
      <c r="C24" s="17">
        <v>25</v>
      </c>
      <c r="D24" s="12">
        <v>68</v>
      </c>
      <c r="E24" s="12">
        <v>71</v>
      </c>
      <c r="F24" s="13">
        <v>37</v>
      </c>
      <c r="G24" s="12">
        <v>20</v>
      </c>
      <c r="H24" s="12">
        <v>16</v>
      </c>
      <c r="I24" s="36">
        <v>15</v>
      </c>
      <c r="J24" s="12">
        <v>26</v>
      </c>
      <c r="K24" s="12"/>
      <c r="L24" s="12"/>
      <c r="M24" s="12"/>
      <c r="N24" s="19"/>
      <c r="O24" s="9"/>
    </row>
    <row r="25" spans="2:15" ht="12.75">
      <c r="B25" s="11">
        <v>22</v>
      </c>
      <c r="C25" s="17">
        <v>21</v>
      </c>
      <c r="D25" s="12">
        <v>42</v>
      </c>
      <c r="E25" s="12">
        <v>24</v>
      </c>
      <c r="F25" s="13">
        <v>31</v>
      </c>
      <c r="G25" s="12">
        <v>17</v>
      </c>
      <c r="H25" s="12">
        <v>22</v>
      </c>
      <c r="I25" s="12">
        <v>23</v>
      </c>
      <c r="J25" s="12">
        <v>23</v>
      </c>
      <c r="K25" s="12"/>
      <c r="L25" s="12"/>
      <c r="M25" s="12"/>
      <c r="N25" s="19"/>
      <c r="O25" s="9"/>
    </row>
    <row r="26" spans="2:15" ht="12.75">
      <c r="B26" s="11">
        <v>23</v>
      </c>
      <c r="C26" s="17">
        <v>21</v>
      </c>
      <c r="D26" s="36">
        <v>43</v>
      </c>
      <c r="E26" s="12">
        <v>30</v>
      </c>
      <c r="F26" s="13">
        <v>35</v>
      </c>
      <c r="G26" s="36">
        <v>21</v>
      </c>
      <c r="H26" s="12">
        <v>16</v>
      </c>
      <c r="I26" s="12">
        <v>21</v>
      </c>
      <c r="J26" s="12">
        <v>25</v>
      </c>
      <c r="K26" s="12"/>
      <c r="L26" s="12"/>
      <c r="M26" s="12"/>
      <c r="N26" s="19"/>
      <c r="O26" s="9"/>
    </row>
    <row r="27" spans="2:15" ht="12.75">
      <c r="B27" s="11">
        <v>24</v>
      </c>
      <c r="C27" s="17">
        <v>21</v>
      </c>
      <c r="D27" s="36">
        <v>47</v>
      </c>
      <c r="E27" s="12">
        <v>50</v>
      </c>
      <c r="F27" s="13">
        <v>26</v>
      </c>
      <c r="G27" s="12">
        <v>27</v>
      </c>
      <c r="H27" s="12">
        <v>13</v>
      </c>
      <c r="I27" s="12">
        <v>22</v>
      </c>
      <c r="J27" s="12">
        <v>21</v>
      </c>
      <c r="K27" s="12"/>
      <c r="L27" s="12"/>
      <c r="M27" s="12"/>
      <c r="N27" s="19"/>
      <c r="O27" s="9"/>
    </row>
    <row r="28" spans="2:15" ht="12.75">
      <c r="B28" s="11">
        <v>25</v>
      </c>
      <c r="C28" s="17">
        <v>19</v>
      </c>
      <c r="D28" s="36">
        <v>18</v>
      </c>
      <c r="E28" s="12">
        <v>30</v>
      </c>
      <c r="F28" s="12">
        <v>27</v>
      </c>
      <c r="G28" s="12">
        <v>19</v>
      </c>
      <c r="H28" s="12">
        <v>13</v>
      </c>
      <c r="I28" s="12">
        <v>24</v>
      </c>
      <c r="J28" s="12">
        <v>22</v>
      </c>
      <c r="K28" s="12"/>
      <c r="L28" s="12"/>
      <c r="M28" s="12"/>
      <c r="N28" s="19"/>
      <c r="O28" s="9"/>
    </row>
    <row r="29" spans="2:15" ht="12.75">
      <c r="B29" s="11">
        <v>26</v>
      </c>
      <c r="C29" s="17">
        <v>22</v>
      </c>
      <c r="D29" s="36">
        <v>21</v>
      </c>
      <c r="E29" s="12">
        <v>43</v>
      </c>
      <c r="F29" s="13">
        <v>27</v>
      </c>
      <c r="G29" s="12">
        <v>21</v>
      </c>
      <c r="H29" s="12">
        <v>20</v>
      </c>
      <c r="I29" s="12">
        <v>25</v>
      </c>
      <c r="J29" s="12">
        <v>18</v>
      </c>
      <c r="K29" s="12"/>
      <c r="L29" s="12"/>
      <c r="M29" s="12"/>
      <c r="N29" s="19"/>
      <c r="O29" s="9"/>
    </row>
    <row r="30" spans="2:15" ht="12.75">
      <c r="B30" s="11">
        <v>27</v>
      </c>
      <c r="C30" s="17">
        <v>23</v>
      </c>
      <c r="D30" s="12">
        <v>14</v>
      </c>
      <c r="E30" s="36">
        <v>66</v>
      </c>
      <c r="F30" s="13">
        <v>20</v>
      </c>
      <c r="G30" s="36">
        <v>13</v>
      </c>
      <c r="H30" s="12">
        <v>13</v>
      </c>
      <c r="I30" s="12">
        <v>19</v>
      </c>
      <c r="J30" s="12">
        <v>27</v>
      </c>
      <c r="K30" s="12"/>
      <c r="L30" s="12"/>
      <c r="M30" s="12"/>
      <c r="N30" s="19"/>
      <c r="O30" s="9"/>
    </row>
    <row r="31" spans="2:15" ht="12.75">
      <c r="B31" s="11">
        <v>28</v>
      </c>
      <c r="C31" s="17">
        <v>15</v>
      </c>
      <c r="D31" s="36">
        <v>24</v>
      </c>
      <c r="E31" s="36">
        <v>26</v>
      </c>
      <c r="F31" s="12">
        <v>33</v>
      </c>
      <c r="G31" s="36">
        <v>6</v>
      </c>
      <c r="H31" s="12">
        <v>15</v>
      </c>
      <c r="I31" s="36">
        <v>17</v>
      </c>
      <c r="J31" s="12">
        <v>29</v>
      </c>
      <c r="K31" s="12"/>
      <c r="L31" s="12"/>
      <c r="M31" s="12"/>
      <c r="N31" s="12"/>
      <c r="O31" s="9"/>
    </row>
    <row r="32" spans="2:15" ht="12.75">
      <c r="B32" s="11">
        <v>29</v>
      </c>
      <c r="C32" s="17">
        <v>16</v>
      </c>
      <c r="D32" s="36"/>
      <c r="E32" s="36">
        <v>31</v>
      </c>
      <c r="F32" s="12">
        <v>26</v>
      </c>
      <c r="G32" s="12">
        <v>16</v>
      </c>
      <c r="H32" s="12">
        <v>16</v>
      </c>
      <c r="I32" s="36">
        <v>17</v>
      </c>
      <c r="J32" s="12">
        <v>23</v>
      </c>
      <c r="K32" s="12"/>
      <c r="L32" s="12"/>
      <c r="M32" s="12"/>
      <c r="N32" s="12"/>
      <c r="O32" s="9"/>
    </row>
    <row r="33" spans="2:16" ht="12.75">
      <c r="B33" s="11">
        <v>30</v>
      </c>
      <c r="C33" s="17">
        <v>25</v>
      </c>
      <c r="D33" s="45"/>
      <c r="E33" s="45">
        <v>42</v>
      </c>
      <c r="F33" s="12">
        <v>19</v>
      </c>
      <c r="G33" s="12">
        <v>23</v>
      </c>
      <c r="H33" s="13">
        <v>17</v>
      </c>
      <c r="I33" s="45">
        <v>24</v>
      </c>
      <c r="J33" s="12">
        <v>17</v>
      </c>
      <c r="K33" s="12"/>
      <c r="L33" s="12"/>
      <c r="M33" s="12"/>
      <c r="N33" s="12"/>
      <c r="O33" s="20"/>
      <c r="P33" s="21"/>
    </row>
    <row r="34" spans="2:16" ht="12.75" customHeight="1">
      <c r="B34" s="11">
        <v>31</v>
      </c>
      <c r="C34" s="17">
        <v>30</v>
      </c>
      <c r="D34" s="36"/>
      <c r="E34" s="36">
        <v>26</v>
      </c>
      <c r="F34" s="36"/>
      <c r="G34" s="12">
        <v>18</v>
      </c>
      <c r="H34" s="36"/>
      <c r="I34" s="12">
        <v>32</v>
      </c>
      <c r="J34" s="12">
        <v>17</v>
      </c>
      <c r="K34" s="12"/>
      <c r="L34" s="12"/>
      <c r="M34" s="36"/>
      <c r="N34" s="19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J35">COUNT(C4:C34)</f>
        <v>30</v>
      </c>
      <c r="D35" s="36">
        <f t="shared" si="0"/>
        <v>28</v>
      </c>
      <c r="E35" s="36">
        <f t="shared" si="0"/>
        <v>31</v>
      </c>
      <c r="F35" s="36">
        <f t="shared" si="0"/>
        <v>29</v>
      </c>
      <c r="G35" s="36">
        <f t="shared" si="0"/>
        <v>26</v>
      </c>
      <c r="H35" s="36">
        <f t="shared" si="0"/>
        <v>30</v>
      </c>
      <c r="I35" s="36">
        <f t="shared" si="0"/>
        <v>31</v>
      </c>
      <c r="J35" s="36">
        <f t="shared" si="0"/>
        <v>31</v>
      </c>
      <c r="K35" s="36">
        <f>COUNT(K4:K34)</f>
        <v>0</v>
      </c>
      <c r="L35" s="36">
        <f>COUNT(L4:L34)</f>
        <v>0</v>
      </c>
      <c r="M35" s="36">
        <f>COUNT(M4:M34)</f>
        <v>0</v>
      </c>
      <c r="N35" s="36">
        <f>COUNT(N4:N34)</f>
        <v>0</v>
      </c>
      <c r="O35" s="37">
        <f>SUM(C35:N35)</f>
        <v>236</v>
      </c>
      <c r="P35" s="47"/>
    </row>
    <row r="36" spans="1:16" ht="15" customHeight="1">
      <c r="A36" s="259" t="s">
        <v>22</v>
      </c>
      <c r="B36" s="259"/>
      <c r="C36" s="36">
        <f aca="true" t="shared" si="1" ref="C36:N36">COUNTIF(C4:C34,"&gt;85")</f>
        <v>0</v>
      </c>
      <c r="D36" s="36">
        <f t="shared" si="1"/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7">
        <f>SUM(C36:N36)</f>
        <v>0</v>
      </c>
      <c r="P36" s="47"/>
    </row>
    <row r="37" spans="1:16" ht="15" customHeight="1">
      <c r="A37" s="259" t="s">
        <v>23</v>
      </c>
      <c r="B37" s="259"/>
      <c r="C37" s="39">
        <f>IF(C35&gt;15,SUM(C4:C34)/C35,"")</f>
        <v>23.733333333333334</v>
      </c>
      <c r="D37" s="39">
        <f aca="true" t="shared" si="2" ref="D37:N37">IF(D35&gt;20,SUM(D4:D34)/D35,"")</f>
        <v>34.642857142857146</v>
      </c>
      <c r="E37" s="39">
        <f t="shared" si="2"/>
        <v>36.54838709677419</v>
      </c>
      <c r="F37" s="39">
        <f t="shared" si="2"/>
        <v>27.413793103448278</v>
      </c>
      <c r="G37" s="39">
        <f t="shared" si="2"/>
        <v>18.03846153846154</v>
      </c>
      <c r="H37" s="39">
        <f t="shared" si="2"/>
        <v>16.7</v>
      </c>
      <c r="I37" s="39">
        <f t="shared" si="2"/>
        <v>21.93548387096774</v>
      </c>
      <c r="J37" s="39">
        <f t="shared" si="2"/>
        <v>21.612903225806452</v>
      </c>
      <c r="K37" s="39">
        <f t="shared" si="2"/>
      </c>
      <c r="L37" s="39">
        <f t="shared" si="2"/>
      </c>
      <c r="M37" s="39">
        <f t="shared" si="2"/>
      </c>
      <c r="N37" s="39">
        <f t="shared" si="2"/>
      </c>
      <c r="O37" s="28">
        <f>AVERAGE(C4:N34)</f>
        <v>25.127118644067796</v>
      </c>
      <c r="P37" s="47"/>
    </row>
    <row r="38" spans="1:16" ht="15" customHeight="1">
      <c r="A38" s="259" t="s">
        <v>24</v>
      </c>
      <c r="B38" s="259"/>
      <c r="C38" s="48">
        <f aca="true" t="shared" si="3" ref="C38:N38">MAX(C4:C34)</f>
        <v>40</v>
      </c>
      <c r="D38" s="48">
        <f t="shared" si="3"/>
        <v>68</v>
      </c>
      <c r="E38" s="48">
        <f t="shared" si="3"/>
        <v>71</v>
      </c>
      <c r="F38" s="48">
        <f t="shared" si="3"/>
        <v>41</v>
      </c>
      <c r="G38" s="48">
        <f t="shared" si="3"/>
        <v>27</v>
      </c>
      <c r="H38" s="48">
        <f t="shared" si="3"/>
        <v>28</v>
      </c>
      <c r="I38" s="48">
        <f t="shared" si="3"/>
        <v>56</v>
      </c>
      <c r="J38" s="48">
        <f t="shared" si="3"/>
        <v>29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24">
        <f>MAX(C38:N38)</f>
        <v>71</v>
      </c>
      <c r="P38" s="47"/>
    </row>
    <row r="39" spans="1:16" ht="15" customHeight="1">
      <c r="A39" s="259" t="s">
        <v>25</v>
      </c>
      <c r="B39" s="259"/>
      <c r="C39" s="48">
        <f aca="true" t="shared" si="4" ref="C39:N39">MIN(C4:C34)</f>
        <v>14</v>
      </c>
      <c r="D39" s="48">
        <f t="shared" si="4"/>
        <v>11</v>
      </c>
      <c r="E39" s="48">
        <f t="shared" si="4"/>
        <v>3</v>
      </c>
      <c r="F39" s="48">
        <f t="shared" si="4"/>
        <v>10</v>
      </c>
      <c r="G39" s="48">
        <f t="shared" si="4"/>
        <v>6</v>
      </c>
      <c r="H39" s="48">
        <f t="shared" si="4"/>
        <v>10</v>
      </c>
      <c r="I39" s="48">
        <f t="shared" si="4"/>
        <v>12</v>
      </c>
      <c r="J39" s="48">
        <f t="shared" si="4"/>
        <v>13</v>
      </c>
      <c r="K39" s="48">
        <f t="shared" si="4"/>
        <v>0</v>
      </c>
      <c r="L39" s="48">
        <f t="shared" si="4"/>
        <v>0</v>
      </c>
      <c r="M39" s="48">
        <f t="shared" si="4"/>
        <v>0</v>
      </c>
      <c r="N39" s="48">
        <f t="shared" si="4"/>
        <v>0</v>
      </c>
      <c r="O39" s="24">
        <f>MIN(C39:N39)</f>
        <v>0</v>
      </c>
      <c r="P39" s="47"/>
    </row>
    <row r="40" spans="1:16" ht="15" customHeight="1">
      <c r="A40" s="259" t="s">
        <v>26</v>
      </c>
      <c r="B40" s="259"/>
      <c r="C40" s="40">
        <f aca="true" t="shared" si="5" ref="C40:N40">IF(C35&gt;1,PERCENTILE(C4:C34,0.98),"")</f>
        <v>37.099999999999994</v>
      </c>
      <c r="D40" s="40">
        <f t="shared" si="5"/>
        <v>66.38</v>
      </c>
      <c r="E40" s="40">
        <f t="shared" si="5"/>
        <v>71</v>
      </c>
      <c r="F40" s="40">
        <f t="shared" si="5"/>
        <v>39.31999999999999</v>
      </c>
      <c r="G40" s="40">
        <f t="shared" si="5"/>
        <v>27</v>
      </c>
      <c r="H40" s="40">
        <f t="shared" si="5"/>
        <v>25.679999999999993</v>
      </c>
      <c r="I40" s="40">
        <f t="shared" si="5"/>
        <v>41.599999999999966</v>
      </c>
      <c r="J40" s="40">
        <f t="shared" si="5"/>
        <v>27.799999999999997</v>
      </c>
      <c r="K40" s="40">
        <f t="shared" si="5"/>
      </c>
      <c r="L40" s="40">
        <f t="shared" si="5"/>
      </c>
      <c r="M40" s="40">
        <f t="shared" si="5"/>
      </c>
      <c r="N40" s="40">
        <f t="shared" si="5"/>
      </c>
      <c r="O40" s="30">
        <f>PERCENTILE(C4:N34,0.95)</f>
        <v>47.750000000000085</v>
      </c>
      <c r="P40" s="47"/>
    </row>
    <row r="41" spans="1:16" ht="15" customHeight="1">
      <c r="A41" s="259" t="s">
        <v>27</v>
      </c>
      <c r="B41" s="259"/>
      <c r="C41" s="49">
        <f aca="true" t="shared" si="6" ref="C41:N41">IF(C35&gt;20,MEDIAN(C4:C34),0)</f>
        <v>23</v>
      </c>
      <c r="D41" s="49">
        <f t="shared" si="6"/>
        <v>31</v>
      </c>
      <c r="E41" s="49">
        <f t="shared" si="6"/>
        <v>31</v>
      </c>
      <c r="F41" s="49">
        <f t="shared" si="6"/>
        <v>27</v>
      </c>
      <c r="G41" s="49">
        <f t="shared" si="6"/>
        <v>18.5</v>
      </c>
      <c r="H41" s="49">
        <f t="shared" si="6"/>
        <v>16</v>
      </c>
      <c r="I41" s="49">
        <f t="shared" si="6"/>
        <v>21</v>
      </c>
      <c r="J41" s="49">
        <f t="shared" si="6"/>
        <v>22</v>
      </c>
      <c r="K41" s="49">
        <f t="shared" si="6"/>
        <v>0</v>
      </c>
      <c r="L41" s="49">
        <f t="shared" si="6"/>
        <v>0</v>
      </c>
      <c r="M41" s="49">
        <f t="shared" si="6"/>
        <v>0</v>
      </c>
      <c r="N41" s="49">
        <f t="shared" si="6"/>
        <v>0</v>
      </c>
      <c r="O41" s="30">
        <f>IF(O35&gt;20,MEDIAN(C4:N34),0)</f>
        <v>23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9">
    <mergeCell ref="A41:B41"/>
    <mergeCell ref="F1:G1"/>
    <mergeCell ref="A38:B38"/>
    <mergeCell ref="J1:M1"/>
    <mergeCell ref="A35:B35"/>
    <mergeCell ref="A36:B36"/>
    <mergeCell ref="A37:B37"/>
    <mergeCell ref="A39:B39"/>
    <mergeCell ref="A40:B40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SheetLayoutView="97" zoomScalePageLayoutView="0" workbookViewId="0" topLeftCell="A1">
      <selection activeCell="I37" sqref="I37"/>
    </sheetView>
  </sheetViews>
  <sheetFormatPr defaultColWidth="8.7109375" defaultRowHeight="12.75"/>
  <cols>
    <col min="1" max="1" width="10.7109375" style="1" customWidth="1"/>
    <col min="2" max="2" width="6.7109375" style="1" customWidth="1"/>
    <col min="3" max="3" width="9.57421875" style="1" customWidth="1"/>
    <col min="4" max="9" width="8.7109375" style="1" customWidth="1"/>
    <col min="10" max="10" width="9.57421875" style="1" customWidth="1"/>
    <col min="11" max="13" width="8.7109375" style="1" customWidth="1"/>
    <col min="14" max="14" width="8.57421875" style="1" customWidth="1"/>
    <col min="15" max="15" width="17.140625" style="1" customWidth="1"/>
    <col min="16" max="16" width="6.28125" style="1" customWidth="1"/>
    <col min="17" max="17" width="5.00390625" style="1" customWidth="1"/>
    <col min="18" max="16384" width="8.7109375" style="1" customWidth="1"/>
  </cols>
  <sheetData>
    <row r="1" spans="1:17" ht="24.75" customHeight="1">
      <c r="A1" s="35" t="s">
        <v>0</v>
      </c>
      <c r="B1" s="3">
        <f>'SČ 10 '!C1</f>
        <v>2023</v>
      </c>
      <c r="C1" s="2" t="s">
        <v>1</v>
      </c>
      <c r="D1" s="260" t="s">
        <v>30</v>
      </c>
      <c r="E1" s="260"/>
      <c r="F1" s="255" t="s">
        <v>3</v>
      </c>
      <c r="G1" s="255"/>
      <c r="H1" s="6" t="s">
        <v>4</v>
      </c>
      <c r="I1" s="5" t="s">
        <v>5</v>
      </c>
      <c r="J1" s="256" t="str">
        <f>TM!I3</f>
        <v>ЦЕНТАР ГРАДА - УЛ. ТИХОМИРА МАТИЈЕВИЋА 4                       ОПШТИНСКА УПРАВА                   </v>
      </c>
      <c r="K1" s="256"/>
      <c r="L1" s="256"/>
      <c r="M1" s="256"/>
      <c r="N1" s="5"/>
      <c r="O1" s="8" t="str">
        <f>TM!N3</f>
        <v>МЕСТО – ГОРЊИ МИЛАНОВАЦ  </v>
      </c>
      <c r="P1" s="7"/>
      <c r="Q1" s="7"/>
    </row>
    <row r="2" spans="4:5" ht="12" customHeight="1">
      <c r="D2" s="260"/>
      <c r="E2" s="260"/>
    </row>
    <row r="3" spans="2:15" ht="12.75"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9"/>
    </row>
    <row r="4" spans="2:15" ht="12.75">
      <c r="B4" s="11">
        <v>1</v>
      </c>
      <c r="C4" s="50"/>
      <c r="D4" s="40"/>
      <c r="E4" s="40"/>
      <c r="F4" s="40"/>
      <c r="G4" s="50"/>
      <c r="H4" s="50"/>
      <c r="I4" s="36">
        <v>9</v>
      </c>
      <c r="J4" s="50"/>
      <c r="K4" s="50"/>
      <c r="L4" s="50"/>
      <c r="M4" s="50"/>
      <c r="N4" s="40"/>
      <c r="O4" s="15"/>
    </row>
    <row r="5" spans="2:15" ht="12.75">
      <c r="B5" s="11">
        <v>2</v>
      </c>
      <c r="C5" s="50"/>
      <c r="D5" s="40"/>
      <c r="E5" s="40"/>
      <c r="F5" s="40"/>
      <c r="G5" s="50"/>
      <c r="H5" s="50"/>
      <c r="I5" s="36">
        <v>8</v>
      </c>
      <c r="J5" s="50"/>
      <c r="K5" s="50"/>
      <c r="L5" s="50"/>
      <c r="M5" s="50"/>
      <c r="N5" s="40"/>
      <c r="O5" s="15"/>
    </row>
    <row r="6" spans="2:15" ht="12.75">
      <c r="B6" s="11">
        <v>3</v>
      </c>
      <c r="C6" s="50"/>
      <c r="D6" s="40"/>
      <c r="E6" s="40"/>
      <c r="F6" s="40"/>
      <c r="G6" s="50"/>
      <c r="H6" s="50"/>
      <c r="I6" s="36">
        <v>12</v>
      </c>
      <c r="J6" s="50"/>
      <c r="K6" s="50"/>
      <c r="L6" s="50"/>
      <c r="M6" s="50"/>
      <c r="N6" s="40"/>
      <c r="O6" s="15"/>
    </row>
    <row r="7" spans="2:15" ht="12.75">
      <c r="B7" s="11">
        <v>4</v>
      </c>
      <c r="C7" s="50"/>
      <c r="D7" s="40"/>
      <c r="E7" s="40"/>
      <c r="F7" s="40"/>
      <c r="G7" s="50"/>
      <c r="H7" s="50"/>
      <c r="I7" s="36">
        <v>16</v>
      </c>
      <c r="J7" s="50"/>
      <c r="K7" s="50"/>
      <c r="L7" s="50"/>
      <c r="M7" s="50"/>
      <c r="N7" s="40"/>
      <c r="O7" s="15"/>
    </row>
    <row r="8" spans="2:15" ht="12.75">
      <c r="B8" s="11">
        <v>5</v>
      </c>
      <c r="C8" s="50"/>
      <c r="D8" s="40"/>
      <c r="E8" s="40"/>
      <c r="F8" s="50"/>
      <c r="G8" s="50"/>
      <c r="H8" s="50"/>
      <c r="I8" s="36">
        <v>21</v>
      </c>
      <c r="J8" s="50"/>
      <c r="K8" s="50"/>
      <c r="L8" s="50"/>
      <c r="M8" s="50"/>
      <c r="N8" s="40"/>
      <c r="O8" s="15"/>
    </row>
    <row r="9" spans="2:15" ht="12.75">
      <c r="B9" s="11">
        <v>6</v>
      </c>
      <c r="C9" s="50"/>
      <c r="D9" s="40"/>
      <c r="E9" s="40"/>
      <c r="F9" s="50"/>
      <c r="G9" s="50"/>
      <c r="H9" s="50"/>
      <c r="I9" s="36">
        <v>23</v>
      </c>
      <c r="J9" s="50"/>
      <c r="K9" s="50"/>
      <c r="L9" s="50"/>
      <c r="M9" s="50"/>
      <c r="N9" s="40"/>
      <c r="O9" s="15"/>
    </row>
    <row r="10" spans="2:15" ht="12.75">
      <c r="B10" s="11">
        <v>7</v>
      </c>
      <c r="C10" s="50"/>
      <c r="D10" s="40"/>
      <c r="E10" s="40"/>
      <c r="F10" s="50"/>
      <c r="G10" s="50"/>
      <c r="H10" s="50"/>
      <c r="I10" s="36"/>
      <c r="J10" s="50"/>
      <c r="K10" s="50"/>
      <c r="L10" s="50"/>
      <c r="M10" s="50"/>
      <c r="N10" s="40"/>
      <c r="O10" s="9"/>
    </row>
    <row r="11" spans="2:15" ht="12.75">
      <c r="B11" s="11">
        <v>8</v>
      </c>
      <c r="C11" s="50"/>
      <c r="D11" s="40"/>
      <c r="E11" s="40"/>
      <c r="F11" s="50"/>
      <c r="G11" s="50"/>
      <c r="H11" s="50"/>
      <c r="I11" s="36"/>
      <c r="J11" s="50"/>
      <c r="K11" s="50"/>
      <c r="L11" s="50"/>
      <c r="M11" s="50"/>
      <c r="N11" s="40"/>
      <c r="O11" s="9"/>
    </row>
    <row r="12" spans="2:15" ht="12.75">
      <c r="B12" s="11">
        <v>9</v>
      </c>
      <c r="C12" s="50"/>
      <c r="D12" s="40"/>
      <c r="E12" s="40"/>
      <c r="F12" s="50"/>
      <c r="G12" s="50"/>
      <c r="H12" s="50"/>
      <c r="I12" s="36"/>
      <c r="J12" s="50"/>
      <c r="K12" s="50"/>
      <c r="L12" s="50"/>
      <c r="M12" s="50"/>
      <c r="N12" s="40"/>
      <c r="O12" s="9"/>
    </row>
    <row r="13" spans="2:15" ht="12.75">
      <c r="B13" s="11">
        <v>10</v>
      </c>
      <c r="C13" s="50"/>
      <c r="D13" s="40"/>
      <c r="E13" s="40"/>
      <c r="F13" s="50"/>
      <c r="G13" s="50"/>
      <c r="H13" s="50"/>
      <c r="I13" s="36"/>
      <c r="J13" s="50"/>
      <c r="K13" s="50"/>
      <c r="L13" s="50"/>
      <c r="M13" s="50"/>
      <c r="N13" s="40"/>
      <c r="O13" s="9"/>
    </row>
    <row r="14" spans="2:15" ht="12.75">
      <c r="B14" s="11">
        <v>11</v>
      </c>
      <c r="C14" s="50"/>
      <c r="D14" s="40"/>
      <c r="E14" s="40"/>
      <c r="F14" s="50"/>
      <c r="G14" s="50"/>
      <c r="H14" s="50"/>
      <c r="I14" s="36"/>
      <c r="J14" s="50"/>
      <c r="K14" s="50"/>
      <c r="L14" s="50"/>
      <c r="M14" s="50"/>
      <c r="N14" s="40"/>
      <c r="O14" s="9"/>
    </row>
    <row r="15" spans="2:15" ht="12.75">
      <c r="B15" s="11">
        <v>12</v>
      </c>
      <c r="C15" s="40"/>
      <c r="D15" s="40"/>
      <c r="E15" s="40"/>
      <c r="F15" s="50"/>
      <c r="G15" s="50"/>
      <c r="H15" s="50"/>
      <c r="I15" s="36"/>
      <c r="J15" s="50"/>
      <c r="K15" s="50"/>
      <c r="L15" s="50"/>
      <c r="M15" s="50"/>
      <c r="N15" s="40"/>
      <c r="O15" s="9"/>
    </row>
    <row r="16" spans="2:15" ht="12.75">
      <c r="B16" s="11">
        <v>13</v>
      </c>
      <c r="C16" s="40"/>
      <c r="D16" s="40"/>
      <c r="E16" s="40"/>
      <c r="F16" s="50"/>
      <c r="G16" s="50"/>
      <c r="H16" s="50"/>
      <c r="I16" s="36"/>
      <c r="J16" s="50"/>
      <c r="K16" s="50"/>
      <c r="L16" s="50"/>
      <c r="M16" s="50"/>
      <c r="N16" s="40"/>
      <c r="O16" s="9"/>
    </row>
    <row r="17" spans="2:15" ht="12.75">
      <c r="B17" s="11">
        <v>14</v>
      </c>
      <c r="C17" s="40"/>
      <c r="D17" s="40"/>
      <c r="E17" s="40"/>
      <c r="F17" s="50"/>
      <c r="G17" s="50"/>
      <c r="H17" s="50"/>
      <c r="I17" s="36"/>
      <c r="J17" s="50"/>
      <c r="K17" s="50"/>
      <c r="L17" s="50"/>
      <c r="M17" s="50"/>
      <c r="N17" s="40"/>
      <c r="O17" s="9"/>
    </row>
    <row r="18" spans="2:15" ht="12.75">
      <c r="B18" s="11">
        <v>15</v>
      </c>
      <c r="C18" s="40"/>
      <c r="D18" s="40"/>
      <c r="E18" s="40"/>
      <c r="F18" s="50"/>
      <c r="G18" s="40"/>
      <c r="H18" s="50"/>
      <c r="I18" s="36">
        <v>22</v>
      </c>
      <c r="J18" s="50"/>
      <c r="K18" s="50"/>
      <c r="L18" s="50"/>
      <c r="M18" s="50"/>
      <c r="N18" s="40"/>
      <c r="O18" s="9"/>
    </row>
    <row r="19" spans="2:15" ht="12.75">
      <c r="B19" s="11">
        <v>16</v>
      </c>
      <c r="C19" s="40"/>
      <c r="D19" s="40"/>
      <c r="E19" s="40"/>
      <c r="F19" s="50"/>
      <c r="G19" s="40"/>
      <c r="H19" s="50"/>
      <c r="I19" s="36">
        <v>14</v>
      </c>
      <c r="J19" s="50"/>
      <c r="K19" s="50"/>
      <c r="L19" s="50"/>
      <c r="M19" s="50"/>
      <c r="N19" s="40"/>
      <c r="O19" s="9"/>
    </row>
    <row r="20" spans="2:15" ht="12.75">
      <c r="B20" s="11">
        <v>17</v>
      </c>
      <c r="C20" s="40"/>
      <c r="D20" s="40"/>
      <c r="E20" s="40"/>
      <c r="F20" s="50"/>
      <c r="G20" s="40"/>
      <c r="H20" s="50"/>
      <c r="I20" s="36">
        <v>21</v>
      </c>
      <c r="J20" s="50"/>
      <c r="K20" s="50"/>
      <c r="L20" s="50"/>
      <c r="M20" s="50"/>
      <c r="N20" s="40"/>
      <c r="O20" s="9"/>
    </row>
    <row r="21" spans="2:15" ht="12.75">
      <c r="B21" s="11">
        <v>18</v>
      </c>
      <c r="C21" s="40"/>
      <c r="D21" s="40"/>
      <c r="E21" s="40"/>
      <c r="F21" s="50"/>
      <c r="G21" s="40"/>
      <c r="H21" s="50"/>
      <c r="I21" s="36">
        <v>26</v>
      </c>
      <c r="J21" s="50"/>
      <c r="K21" s="50"/>
      <c r="L21" s="50"/>
      <c r="M21" s="50"/>
      <c r="N21" s="40"/>
      <c r="O21" s="9"/>
    </row>
    <row r="22" spans="2:15" ht="12.75">
      <c r="B22" s="11">
        <v>19</v>
      </c>
      <c r="C22" s="40"/>
      <c r="D22" s="40"/>
      <c r="E22" s="40"/>
      <c r="F22" s="50"/>
      <c r="G22" s="40"/>
      <c r="H22" s="50"/>
      <c r="I22" s="36">
        <v>23</v>
      </c>
      <c r="J22" s="50"/>
      <c r="K22" s="50"/>
      <c r="L22" s="50"/>
      <c r="M22" s="50"/>
      <c r="N22" s="40"/>
      <c r="O22" s="9"/>
    </row>
    <row r="23" spans="2:15" ht="12.75">
      <c r="B23" s="11">
        <v>20</v>
      </c>
      <c r="C23" s="40"/>
      <c r="D23" s="40"/>
      <c r="E23" s="40"/>
      <c r="F23" s="50"/>
      <c r="G23" s="40"/>
      <c r="H23" s="50"/>
      <c r="I23" s="36">
        <v>25</v>
      </c>
      <c r="J23" s="50"/>
      <c r="K23" s="50"/>
      <c r="L23" s="50"/>
      <c r="M23" s="50"/>
      <c r="N23" s="40"/>
      <c r="O23" s="9"/>
    </row>
    <row r="24" spans="2:15" ht="12.75">
      <c r="B24" s="11">
        <v>21</v>
      </c>
      <c r="C24" s="40"/>
      <c r="D24" s="40"/>
      <c r="E24" s="40"/>
      <c r="F24" s="50"/>
      <c r="G24" s="40"/>
      <c r="H24" s="50"/>
      <c r="I24" s="36">
        <v>18</v>
      </c>
      <c r="J24" s="50"/>
      <c r="K24" s="50"/>
      <c r="L24" s="50"/>
      <c r="M24" s="50"/>
      <c r="N24" s="40"/>
      <c r="O24" s="9"/>
    </row>
    <row r="25" spans="2:15" ht="12.75">
      <c r="B25" s="11">
        <v>22</v>
      </c>
      <c r="C25" s="40"/>
      <c r="D25" s="40"/>
      <c r="E25" s="40"/>
      <c r="F25" s="50"/>
      <c r="G25" s="40"/>
      <c r="H25" s="50"/>
      <c r="I25" s="12">
        <v>18</v>
      </c>
      <c r="J25" s="50"/>
      <c r="K25" s="50"/>
      <c r="L25" s="50"/>
      <c r="M25" s="50"/>
      <c r="N25" s="40"/>
      <c r="O25" s="9"/>
    </row>
    <row r="26" spans="2:15" ht="12.75">
      <c r="B26" s="11">
        <v>23</v>
      </c>
      <c r="C26" s="40"/>
      <c r="D26" s="40"/>
      <c r="E26" s="40"/>
      <c r="F26" s="50"/>
      <c r="G26" s="40"/>
      <c r="H26" s="12">
        <v>42</v>
      </c>
      <c r="I26" s="12">
        <v>21</v>
      </c>
      <c r="J26" s="50"/>
      <c r="K26" s="50"/>
      <c r="L26" s="50"/>
      <c r="M26" s="50"/>
      <c r="N26" s="40"/>
      <c r="O26" s="9"/>
    </row>
    <row r="27" spans="2:15" ht="12.75">
      <c r="B27" s="11">
        <v>24</v>
      </c>
      <c r="C27" s="40"/>
      <c r="D27" s="40"/>
      <c r="E27" s="40"/>
      <c r="F27" s="50"/>
      <c r="G27" s="50"/>
      <c r="H27" s="12">
        <v>15</v>
      </c>
      <c r="I27" s="12">
        <v>20</v>
      </c>
      <c r="J27" s="50"/>
      <c r="K27" s="50"/>
      <c r="L27" s="50"/>
      <c r="M27" s="50"/>
      <c r="N27" s="40"/>
      <c r="O27" s="9"/>
    </row>
    <row r="28" spans="2:15" ht="12.75">
      <c r="B28" s="11">
        <v>25</v>
      </c>
      <c r="C28" s="40"/>
      <c r="D28" s="40"/>
      <c r="E28" s="40"/>
      <c r="F28" s="50"/>
      <c r="G28" s="50"/>
      <c r="H28" s="12">
        <v>13</v>
      </c>
      <c r="I28" s="12">
        <v>28</v>
      </c>
      <c r="J28" s="50"/>
      <c r="K28" s="50"/>
      <c r="L28" s="50"/>
      <c r="M28" s="50"/>
      <c r="N28" s="40"/>
      <c r="O28" s="9"/>
    </row>
    <row r="29" spans="2:15" ht="12.75">
      <c r="B29" s="11">
        <v>26</v>
      </c>
      <c r="C29" s="40"/>
      <c r="D29" s="40"/>
      <c r="E29" s="40"/>
      <c r="F29" s="40"/>
      <c r="G29" s="50"/>
      <c r="H29" s="12">
        <v>18</v>
      </c>
      <c r="I29" s="12">
        <v>25</v>
      </c>
      <c r="J29" s="50"/>
      <c r="K29" s="50"/>
      <c r="L29" s="50"/>
      <c r="M29" s="50"/>
      <c r="N29" s="40"/>
      <c r="O29" s="9"/>
    </row>
    <row r="30" spans="2:15" ht="12.75">
      <c r="B30" s="11">
        <v>27</v>
      </c>
      <c r="C30" s="40"/>
      <c r="D30" s="40"/>
      <c r="E30" s="40"/>
      <c r="F30" s="40"/>
      <c r="G30" s="40"/>
      <c r="H30" s="12">
        <v>16</v>
      </c>
      <c r="I30" s="12">
        <v>8</v>
      </c>
      <c r="J30" s="50"/>
      <c r="K30" s="50"/>
      <c r="L30" s="50"/>
      <c r="M30" s="50"/>
      <c r="N30" s="40"/>
      <c r="O30" s="9"/>
    </row>
    <row r="31" spans="2:15" ht="12.75">
      <c r="B31" s="11">
        <v>28</v>
      </c>
      <c r="C31" s="40"/>
      <c r="D31" s="40"/>
      <c r="E31" s="40"/>
      <c r="F31" s="50"/>
      <c r="G31" s="40"/>
      <c r="H31" s="12">
        <v>7</v>
      </c>
      <c r="I31" s="36">
        <v>15</v>
      </c>
      <c r="J31" s="50"/>
      <c r="K31" s="50"/>
      <c r="L31" s="50"/>
      <c r="M31" s="50"/>
      <c r="N31" s="40"/>
      <c r="O31" s="9"/>
    </row>
    <row r="32" spans="2:15" ht="12.75">
      <c r="B32" s="11">
        <v>29</v>
      </c>
      <c r="C32" s="40"/>
      <c r="D32" s="40"/>
      <c r="E32" s="40"/>
      <c r="F32" s="50"/>
      <c r="G32" s="50"/>
      <c r="H32" s="12">
        <v>16</v>
      </c>
      <c r="I32" s="40"/>
      <c r="J32" s="50"/>
      <c r="K32" s="50"/>
      <c r="L32" s="50"/>
      <c r="M32" s="50"/>
      <c r="N32" s="40"/>
      <c r="O32" s="9"/>
    </row>
    <row r="33" spans="2:16" ht="12.75">
      <c r="B33" s="11">
        <v>30</v>
      </c>
      <c r="C33" s="40"/>
      <c r="D33" s="51"/>
      <c r="E33" s="51"/>
      <c r="F33" s="50"/>
      <c r="G33" s="50"/>
      <c r="H33" s="13">
        <v>16</v>
      </c>
      <c r="I33" s="51"/>
      <c r="J33" s="50"/>
      <c r="K33" s="50"/>
      <c r="L33" s="50"/>
      <c r="M33" s="50"/>
      <c r="N33" s="50"/>
      <c r="O33" s="20"/>
      <c r="P33" s="21"/>
    </row>
    <row r="34" spans="2:16" ht="12.75" customHeight="1">
      <c r="B34" s="11">
        <v>31</v>
      </c>
      <c r="C34" s="40"/>
      <c r="D34" s="40"/>
      <c r="E34" s="40"/>
      <c r="F34" s="40"/>
      <c r="G34" s="50"/>
      <c r="H34" s="36"/>
      <c r="I34" s="50"/>
      <c r="J34" s="50"/>
      <c r="K34" s="50"/>
      <c r="L34" s="50"/>
      <c r="M34" s="40"/>
      <c r="N34" s="50"/>
      <c r="O34" s="20" t="s">
        <v>20</v>
      </c>
      <c r="P34" s="22"/>
    </row>
    <row r="35" spans="1:16" ht="16.5" customHeight="1">
      <c r="A35" s="259" t="s">
        <v>21</v>
      </c>
      <c r="B35" s="259"/>
      <c r="C35" s="36">
        <f aca="true" t="shared" si="0" ref="C35:N35">COUNT(C4:C34)</f>
        <v>0</v>
      </c>
      <c r="D35" s="36">
        <f t="shared" si="0"/>
        <v>0</v>
      </c>
      <c r="E35" s="36">
        <f t="shared" si="0"/>
        <v>0</v>
      </c>
      <c r="F35" s="36">
        <f t="shared" si="0"/>
        <v>0</v>
      </c>
      <c r="G35" s="36">
        <f t="shared" si="0"/>
        <v>0</v>
      </c>
      <c r="H35" s="36">
        <f t="shared" si="0"/>
        <v>8</v>
      </c>
      <c r="I35" s="36">
        <f t="shared" si="0"/>
        <v>20</v>
      </c>
      <c r="J35" s="36">
        <f t="shared" si="0"/>
        <v>0</v>
      </c>
      <c r="K35" s="36">
        <f t="shared" si="0"/>
        <v>0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7">
        <f>SUM(C35:N35)</f>
        <v>28</v>
      </c>
      <c r="P35" s="47"/>
    </row>
    <row r="36" spans="1:16" ht="15" customHeight="1">
      <c r="A36" s="259" t="s">
        <v>22</v>
      </c>
      <c r="B36" s="259"/>
      <c r="C36" s="36"/>
      <c r="D36" s="36"/>
      <c r="E36" s="36"/>
      <c r="F36" s="36"/>
      <c r="G36" s="36"/>
      <c r="H36" s="36"/>
      <c r="I36" s="36">
        <v>0</v>
      </c>
      <c r="J36" s="36"/>
      <c r="K36" s="36"/>
      <c r="L36" s="36"/>
      <c r="M36" s="36"/>
      <c r="N36" s="36"/>
      <c r="O36" s="37">
        <f>SUM(C36:N36)</f>
        <v>0</v>
      </c>
      <c r="P36" s="47"/>
    </row>
    <row r="37" spans="1:16" ht="15" customHeight="1">
      <c r="A37" s="259" t="s">
        <v>23</v>
      </c>
      <c r="B37" s="259"/>
      <c r="C37" s="49">
        <f>IF(C35&gt;15,SUM(C4:C34)/C35,"")</f>
      </c>
      <c r="D37" s="49">
        <f aca="true" t="shared" si="1" ref="D37:N37">IF(D35&gt;20,SUM(D4:D34)/D35,"")</f>
      </c>
      <c r="E37" s="49">
        <f t="shared" si="1"/>
      </c>
      <c r="F37" s="49">
        <f t="shared" si="1"/>
      </c>
      <c r="G37" s="49">
        <f t="shared" si="1"/>
      </c>
      <c r="H37" s="49">
        <f t="shared" si="1"/>
      </c>
      <c r="I37" s="49">
        <f t="shared" si="1"/>
      </c>
      <c r="J37" s="49">
        <f t="shared" si="1"/>
      </c>
      <c r="K37" s="49">
        <f t="shared" si="1"/>
      </c>
      <c r="L37" s="49">
        <f t="shared" si="1"/>
      </c>
      <c r="M37" s="49">
        <f t="shared" si="1"/>
      </c>
      <c r="N37" s="49">
        <f t="shared" si="1"/>
      </c>
      <c r="O37" s="28">
        <f>AVERAGE(C4:N34)</f>
        <v>18.428571428571427</v>
      </c>
      <c r="P37" s="47"/>
    </row>
    <row r="38" spans="1:16" ht="15" customHeight="1">
      <c r="A38" s="259" t="s">
        <v>24</v>
      </c>
      <c r="B38" s="259"/>
      <c r="C38" s="49">
        <f aca="true" t="shared" si="2" ref="C38:N38">MAX(C4:C34)</f>
        <v>0</v>
      </c>
      <c r="D38" s="49">
        <f t="shared" si="2"/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42</v>
      </c>
      <c r="I38" s="49">
        <f t="shared" si="2"/>
        <v>28</v>
      </c>
      <c r="J38" s="49">
        <f t="shared" si="2"/>
        <v>0</v>
      </c>
      <c r="K38" s="49">
        <f t="shared" si="2"/>
        <v>0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24">
        <f>MAX(C38:N38)</f>
        <v>42</v>
      </c>
      <c r="P38" s="47"/>
    </row>
    <row r="39" spans="1:16" ht="15" customHeight="1">
      <c r="A39" s="259" t="s">
        <v>25</v>
      </c>
      <c r="B39" s="259"/>
      <c r="C39" s="49">
        <f aca="true" t="shared" si="3" ref="C39:N39">MIN(C4:C34)</f>
        <v>0</v>
      </c>
      <c r="D39" s="49">
        <f t="shared" si="3"/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7</v>
      </c>
      <c r="I39" s="49">
        <f t="shared" si="3"/>
        <v>8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24">
        <f>MIN(C39:N39)</f>
        <v>0</v>
      </c>
      <c r="P39" s="47"/>
    </row>
    <row r="40" spans="1:16" ht="15" customHeight="1">
      <c r="A40" s="259" t="s">
        <v>26</v>
      </c>
      <c r="B40" s="259"/>
      <c r="C40" s="40">
        <f aca="true" t="shared" si="4" ref="C40:N40">IF(C35&gt;1,PERCENTILE(C4:C34,0.98),"")</f>
      </c>
      <c r="D40" s="40">
        <f t="shared" si="4"/>
      </c>
      <c r="E40" s="40">
        <f t="shared" si="4"/>
      </c>
      <c r="F40" s="40">
        <f t="shared" si="4"/>
      </c>
      <c r="G40" s="40">
        <f t="shared" si="4"/>
      </c>
      <c r="H40" s="40">
        <f t="shared" si="4"/>
        <v>38.639999999999986</v>
      </c>
      <c r="I40" s="40">
        <f t="shared" si="4"/>
        <v>27.240000000000002</v>
      </c>
      <c r="J40" s="40">
        <f t="shared" si="4"/>
      </c>
      <c r="K40" s="40">
        <f t="shared" si="4"/>
      </c>
      <c r="L40" s="40">
        <f t="shared" si="4"/>
      </c>
      <c r="M40" s="40">
        <f t="shared" si="4"/>
      </c>
      <c r="N40" s="40">
        <f t="shared" si="4"/>
      </c>
      <c r="O40" s="30">
        <f>PERCENTILE(C4:N34,0.95)</f>
        <v>27.300000000000004</v>
      </c>
      <c r="P40" s="47"/>
    </row>
    <row r="41" spans="1:16" ht="15" customHeight="1">
      <c r="A41" s="259" t="s">
        <v>27</v>
      </c>
      <c r="B41" s="259"/>
      <c r="C41" s="49">
        <f aca="true" t="shared" si="5" ref="C41:N41">IF(C35&gt;20,MEDIAN(C4:C34),0)</f>
        <v>0</v>
      </c>
      <c r="D41" s="49">
        <f t="shared" si="5"/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 t="shared" si="5"/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30">
        <f>IF(O35&gt;20,MEDIAN(C4:N34),0)</f>
        <v>18</v>
      </c>
      <c r="P41" s="47"/>
    </row>
    <row r="42" spans="2:16" ht="19.5" customHeight="1">
      <c r="B42" s="32"/>
      <c r="N42" s="33"/>
      <c r="O42" s="34"/>
      <c r="P42" s="34"/>
    </row>
  </sheetData>
  <sheetProtection selectLockedCells="1" selectUnlockedCells="1"/>
  <mergeCells count="10">
    <mergeCell ref="J1:M1"/>
    <mergeCell ref="A35:B35"/>
    <mergeCell ref="A36:B36"/>
    <mergeCell ref="A37:B37"/>
    <mergeCell ref="A40:B40"/>
    <mergeCell ref="A41:B41"/>
    <mergeCell ref="D1:E2"/>
    <mergeCell ref="F1:G1"/>
    <mergeCell ref="A38:B38"/>
    <mergeCell ref="A39:B39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09"/>
  <sheetViews>
    <sheetView zoomScale="95" zoomScaleNormal="95" zoomScaleSheetLayoutView="97" zoomScalePageLayoutView="0" workbookViewId="0" topLeftCell="A1">
      <selection activeCell="L25" sqref="L25"/>
    </sheetView>
  </sheetViews>
  <sheetFormatPr defaultColWidth="8.7109375" defaultRowHeight="12.75"/>
  <cols>
    <col min="1" max="1" width="8.57421875" style="1" customWidth="1"/>
    <col min="2" max="2" width="9.421875" style="1" customWidth="1"/>
    <col min="3" max="3" width="6.7109375" style="1" customWidth="1"/>
    <col min="4" max="4" width="9.57421875" style="1" customWidth="1"/>
    <col min="5" max="10" width="8.7109375" style="1" customWidth="1"/>
    <col min="11" max="11" width="9.57421875" style="1" customWidth="1"/>
    <col min="12" max="15" width="9.8515625" style="1" customWidth="1"/>
    <col min="16" max="16" width="18.28125" style="1" customWidth="1"/>
    <col min="17" max="17" width="6.28125" style="1" customWidth="1"/>
    <col min="18" max="18" width="5.00390625" style="1" customWidth="1"/>
    <col min="19" max="16384" width="8.7109375" style="1" customWidth="1"/>
  </cols>
  <sheetData>
    <row r="1" spans="1:18" ht="35.25" customHeight="1">
      <c r="A1" s="35"/>
      <c r="B1" s="35" t="s">
        <v>0</v>
      </c>
      <c r="C1" s="3">
        <v>2023</v>
      </c>
      <c r="D1" s="2" t="s">
        <v>1</v>
      </c>
      <c r="E1" s="260" t="s">
        <v>31</v>
      </c>
      <c r="F1" s="260"/>
      <c r="G1" s="255" t="s">
        <v>3</v>
      </c>
      <c r="H1" s="255"/>
      <c r="I1" s="6" t="s">
        <v>4</v>
      </c>
      <c r="J1" s="5" t="s">
        <v>5</v>
      </c>
      <c r="K1" s="256" t="str">
        <f>TM!I3</f>
        <v>ЦЕНТАР ГРАДА - УЛ. ТИХОМИРА МАТИЈЕВИЋА 4                       ОПШТИНСКА УПРАВА                   </v>
      </c>
      <c r="L1" s="256"/>
      <c r="M1" s="256"/>
      <c r="N1" s="256"/>
      <c r="O1" s="5"/>
      <c r="P1" s="53" t="str">
        <f>TM!N3</f>
        <v>МЕСТО – ГОРЊИ МИЛАНОВАЦ  </v>
      </c>
      <c r="Q1" s="7"/>
      <c r="R1" s="7"/>
    </row>
    <row r="2" spans="5:6" ht="12" customHeight="1">
      <c r="E2" s="260"/>
      <c r="F2" s="260"/>
    </row>
    <row r="3" spans="3:16" ht="12.75"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9"/>
    </row>
    <row r="4" spans="3:16" ht="12.75">
      <c r="C4" s="11">
        <v>1</v>
      </c>
      <c r="D4" s="229"/>
      <c r="E4" s="54"/>
      <c r="F4" s="54"/>
      <c r="G4" s="54"/>
      <c r="H4" s="229"/>
      <c r="I4" s="229"/>
      <c r="J4" s="54"/>
      <c r="K4" s="12">
        <v>13</v>
      </c>
      <c r="L4" s="229"/>
      <c r="M4" s="229"/>
      <c r="N4" s="229"/>
      <c r="O4" s="54"/>
      <c r="P4" s="15"/>
    </row>
    <row r="5" spans="3:16" ht="12.75">
      <c r="C5" s="11">
        <v>2</v>
      </c>
      <c r="D5" s="229"/>
      <c r="E5" s="54"/>
      <c r="F5" s="54"/>
      <c r="G5" s="54"/>
      <c r="H5" s="229"/>
      <c r="I5" s="229"/>
      <c r="J5" s="54"/>
      <c r="K5" s="12">
        <v>6</v>
      </c>
      <c r="L5" s="229"/>
      <c r="M5" s="229"/>
      <c r="N5" s="229"/>
      <c r="O5" s="54"/>
      <c r="P5" s="15"/>
    </row>
    <row r="6" spans="3:16" ht="12.75">
      <c r="C6" s="11">
        <v>3</v>
      </c>
      <c r="D6" s="229"/>
      <c r="E6" s="54"/>
      <c r="F6" s="54"/>
      <c r="G6" s="54"/>
      <c r="H6" s="54"/>
      <c r="I6" s="229"/>
      <c r="J6" s="54"/>
      <c r="K6" s="12">
        <v>13</v>
      </c>
      <c r="L6" s="229"/>
      <c r="M6" s="229"/>
      <c r="N6" s="229"/>
      <c r="O6" s="54"/>
      <c r="P6" s="15"/>
    </row>
    <row r="7" spans="3:16" ht="12.75">
      <c r="C7" s="11">
        <v>4</v>
      </c>
      <c r="D7" s="229"/>
      <c r="E7" s="54"/>
      <c r="F7" s="54"/>
      <c r="G7" s="54"/>
      <c r="H7" s="54"/>
      <c r="I7" s="229"/>
      <c r="J7" s="54"/>
      <c r="K7" s="12">
        <v>19</v>
      </c>
      <c r="L7" s="229"/>
      <c r="M7" s="229"/>
      <c r="N7" s="229"/>
      <c r="O7" s="54"/>
      <c r="P7" s="15"/>
    </row>
    <row r="8" spans="3:16" ht="12.75">
      <c r="C8" s="11">
        <v>5</v>
      </c>
      <c r="D8" s="229"/>
      <c r="E8" s="54"/>
      <c r="F8" s="54"/>
      <c r="G8" s="229"/>
      <c r="H8" s="54"/>
      <c r="I8" s="229"/>
      <c r="J8" s="54"/>
      <c r="K8" s="12">
        <v>10</v>
      </c>
      <c r="L8" s="229"/>
      <c r="M8" s="229"/>
      <c r="N8" s="229"/>
      <c r="O8" s="54"/>
      <c r="P8" s="15"/>
    </row>
    <row r="9" spans="3:16" ht="12.75">
      <c r="C9" s="11">
        <v>6</v>
      </c>
      <c r="D9" s="229"/>
      <c r="E9" s="54"/>
      <c r="F9" s="54"/>
      <c r="G9" s="229"/>
      <c r="H9" s="54"/>
      <c r="I9" s="229"/>
      <c r="J9" s="54"/>
      <c r="K9" s="12">
        <v>7</v>
      </c>
      <c r="L9" s="229"/>
      <c r="M9" s="229"/>
      <c r="N9" s="229"/>
      <c r="O9" s="54"/>
      <c r="P9" s="15"/>
    </row>
    <row r="10" spans="3:16" ht="12.75">
      <c r="C10" s="11">
        <v>7</v>
      </c>
      <c r="D10" s="229"/>
      <c r="E10" s="54"/>
      <c r="F10" s="54"/>
      <c r="G10" s="229"/>
      <c r="H10" s="54"/>
      <c r="I10" s="229"/>
      <c r="J10" s="54"/>
      <c r="K10" s="12">
        <v>6</v>
      </c>
      <c r="L10" s="229"/>
      <c r="M10" s="229"/>
      <c r="N10" s="229"/>
      <c r="O10" s="54"/>
      <c r="P10" s="9"/>
    </row>
    <row r="11" spans="3:16" ht="12.75">
      <c r="C11" s="11">
        <v>8</v>
      </c>
      <c r="D11" s="229"/>
      <c r="E11" s="54"/>
      <c r="F11" s="54"/>
      <c r="G11" s="229"/>
      <c r="H11" s="54"/>
      <c r="I11" s="229"/>
      <c r="J11" s="54"/>
      <c r="K11" s="12">
        <v>7</v>
      </c>
      <c r="L11" s="229"/>
      <c r="M11" s="229"/>
      <c r="N11" s="229"/>
      <c r="O11" s="54"/>
      <c r="P11" s="9"/>
    </row>
    <row r="12" spans="3:16" ht="12.75">
      <c r="C12" s="11">
        <v>9</v>
      </c>
      <c r="D12" s="229"/>
      <c r="E12" s="54"/>
      <c r="F12" s="54"/>
      <c r="G12" s="229"/>
      <c r="H12" s="54"/>
      <c r="I12" s="229"/>
      <c r="J12" s="54"/>
      <c r="K12" s="12">
        <v>13</v>
      </c>
      <c r="L12" s="229"/>
      <c r="M12" s="229"/>
      <c r="N12" s="229"/>
      <c r="O12" s="54"/>
      <c r="P12" s="9"/>
    </row>
    <row r="13" spans="3:16" ht="12.75">
      <c r="C13" s="11">
        <v>10</v>
      </c>
      <c r="D13" s="229"/>
      <c r="E13" s="54"/>
      <c r="F13" s="54"/>
      <c r="G13" s="229"/>
      <c r="H13" s="54"/>
      <c r="I13" s="229"/>
      <c r="J13" s="54"/>
      <c r="K13" s="12">
        <v>17</v>
      </c>
      <c r="L13" s="229"/>
      <c r="M13" s="229"/>
      <c r="N13" s="229"/>
      <c r="O13" s="54"/>
      <c r="P13" s="9"/>
    </row>
    <row r="14" spans="3:16" ht="12.75">
      <c r="C14" s="11">
        <v>11</v>
      </c>
      <c r="D14" s="229"/>
      <c r="E14" s="54"/>
      <c r="F14" s="54"/>
      <c r="G14" s="229"/>
      <c r="H14" s="54"/>
      <c r="I14" s="229"/>
      <c r="J14" s="54"/>
      <c r="K14" s="12">
        <v>10</v>
      </c>
      <c r="L14" s="229"/>
      <c r="M14" s="229"/>
      <c r="N14" s="229"/>
      <c r="O14" s="54"/>
      <c r="P14" s="9"/>
    </row>
    <row r="15" spans="3:16" ht="12.75">
      <c r="C15" s="11">
        <v>12</v>
      </c>
      <c r="D15" s="54"/>
      <c r="E15" s="54"/>
      <c r="F15" s="54"/>
      <c r="G15" s="229"/>
      <c r="H15" s="50"/>
      <c r="I15" s="12">
        <v>23</v>
      </c>
      <c r="J15" s="54"/>
      <c r="K15" s="12">
        <v>6</v>
      </c>
      <c r="L15" s="229"/>
      <c r="M15" s="229"/>
      <c r="N15" s="229"/>
      <c r="O15" s="54"/>
      <c r="P15" s="9"/>
    </row>
    <row r="16" spans="3:16" ht="12.75">
      <c r="C16" s="11">
        <v>13</v>
      </c>
      <c r="D16" s="54"/>
      <c r="E16" s="54"/>
      <c r="F16" s="54"/>
      <c r="G16" s="229"/>
      <c r="H16" s="50"/>
      <c r="I16" s="12">
        <v>24</v>
      </c>
      <c r="J16" s="54"/>
      <c r="K16" s="12">
        <v>18</v>
      </c>
      <c r="L16" s="229"/>
      <c r="M16" s="229"/>
      <c r="N16" s="229"/>
      <c r="O16" s="54"/>
      <c r="P16" s="9"/>
    </row>
    <row r="17" spans="3:16" ht="12.75">
      <c r="C17" s="11">
        <v>14</v>
      </c>
      <c r="D17" s="54"/>
      <c r="E17" s="54"/>
      <c r="F17" s="54"/>
      <c r="G17" s="229"/>
      <c r="H17" s="50"/>
      <c r="I17" s="12">
        <v>17</v>
      </c>
      <c r="J17" s="54"/>
      <c r="K17" s="12">
        <v>19</v>
      </c>
      <c r="L17" s="229"/>
      <c r="M17" s="229"/>
      <c r="N17" s="229"/>
      <c r="O17" s="54"/>
      <c r="P17" s="9"/>
    </row>
    <row r="18" spans="3:16" ht="12.75">
      <c r="C18" s="11">
        <v>15</v>
      </c>
      <c r="D18" s="54"/>
      <c r="E18" s="54"/>
      <c r="F18" s="54"/>
      <c r="G18" s="229"/>
      <c r="H18" s="40"/>
      <c r="I18" s="12">
        <v>12</v>
      </c>
      <c r="J18" s="54"/>
      <c r="K18" s="229"/>
      <c r="L18" s="229"/>
      <c r="M18" s="229"/>
      <c r="N18" s="229"/>
      <c r="O18" s="54"/>
      <c r="P18" s="9"/>
    </row>
    <row r="19" spans="3:16" ht="12.75">
      <c r="C19" s="11">
        <v>16</v>
      </c>
      <c r="D19" s="54"/>
      <c r="E19" s="54"/>
      <c r="F19" s="54"/>
      <c r="G19" s="229"/>
      <c r="H19" s="40"/>
      <c r="I19" s="12">
        <v>15</v>
      </c>
      <c r="J19" s="54"/>
      <c r="K19" s="229"/>
      <c r="L19" s="229"/>
      <c r="M19" s="229"/>
      <c r="N19" s="229"/>
      <c r="O19" s="54"/>
      <c r="P19" s="9"/>
    </row>
    <row r="20" spans="3:16" ht="12.75">
      <c r="C20" s="11">
        <v>17</v>
      </c>
      <c r="D20" s="54"/>
      <c r="E20" s="54"/>
      <c r="F20" s="54"/>
      <c r="G20" s="229"/>
      <c r="H20" s="40"/>
      <c r="I20" s="12">
        <v>31</v>
      </c>
      <c r="J20" s="54"/>
      <c r="K20" s="229"/>
      <c r="L20" s="229"/>
      <c r="M20" s="229"/>
      <c r="N20" s="229"/>
      <c r="O20" s="54"/>
      <c r="P20" s="9"/>
    </row>
    <row r="21" spans="3:16" ht="12.75">
      <c r="C21" s="11">
        <v>18</v>
      </c>
      <c r="D21" s="54"/>
      <c r="E21" s="54"/>
      <c r="F21" s="54"/>
      <c r="G21" s="229"/>
      <c r="H21" s="40"/>
      <c r="I21" s="12"/>
      <c r="J21" s="54"/>
      <c r="K21" s="229"/>
      <c r="L21" s="229"/>
      <c r="M21" s="229"/>
      <c r="N21" s="229"/>
      <c r="O21" s="54"/>
      <c r="P21" s="9"/>
    </row>
    <row r="22" spans="3:16" ht="12.75">
      <c r="C22" s="11">
        <v>19</v>
      </c>
      <c r="D22" s="54"/>
      <c r="E22" s="54"/>
      <c r="F22" s="54"/>
      <c r="G22" s="229"/>
      <c r="H22" s="40"/>
      <c r="I22" s="12"/>
      <c r="J22" s="54"/>
      <c r="K22" s="229"/>
      <c r="L22" s="229"/>
      <c r="M22" s="229"/>
      <c r="N22" s="229"/>
      <c r="O22" s="54"/>
      <c r="P22" s="9"/>
    </row>
    <row r="23" spans="3:16" ht="12.75">
      <c r="C23" s="11">
        <v>20</v>
      </c>
      <c r="D23" s="54"/>
      <c r="E23" s="54"/>
      <c r="F23" s="54"/>
      <c r="G23" s="229"/>
      <c r="H23" s="40"/>
      <c r="I23" s="12"/>
      <c r="J23" s="54"/>
      <c r="K23" s="229"/>
      <c r="L23" s="229"/>
      <c r="M23" s="229"/>
      <c r="N23" s="229"/>
      <c r="O23" s="54"/>
      <c r="P23" s="9"/>
    </row>
    <row r="24" spans="3:16" ht="12.75">
      <c r="C24" s="11">
        <v>21</v>
      </c>
      <c r="D24" s="54"/>
      <c r="E24" s="54"/>
      <c r="F24" s="54"/>
      <c r="G24" s="229"/>
      <c r="H24" s="40"/>
      <c r="I24" s="12">
        <v>39</v>
      </c>
      <c r="J24" s="54"/>
      <c r="K24" s="229"/>
      <c r="L24" s="229"/>
      <c r="M24" s="229"/>
      <c r="N24" s="229"/>
      <c r="O24" s="54"/>
      <c r="P24" s="9"/>
    </row>
    <row r="25" spans="3:16" ht="12.75">
      <c r="C25" s="11">
        <v>22</v>
      </c>
      <c r="D25" s="54"/>
      <c r="E25" s="54"/>
      <c r="F25" s="54"/>
      <c r="G25" s="229"/>
      <c r="H25" s="40"/>
      <c r="I25" s="12">
        <v>33</v>
      </c>
      <c r="J25" s="229"/>
      <c r="K25" s="229"/>
      <c r="L25" s="229"/>
      <c r="M25" s="229"/>
      <c r="N25" s="229"/>
      <c r="O25" s="54"/>
      <c r="P25" s="9"/>
    </row>
    <row r="26" spans="3:16" ht="12.75">
      <c r="C26" s="11">
        <v>23</v>
      </c>
      <c r="D26" s="54"/>
      <c r="E26" s="54"/>
      <c r="F26" s="54"/>
      <c r="G26" s="229"/>
      <c r="H26" s="40"/>
      <c r="I26" s="50"/>
      <c r="J26" s="229"/>
      <c r="K26" s="229"/>
      <c r="L26" s="229"/>
      <c r="M26" s="229"/>
      <c r="N26" s="229"/>
      <c r="O26" s="54"/>
      <c r="P26" s="9"/>
    </row>
    <row r="27" spans="3:16" ht="12.75">
      <c r="C27" s="11">
        <v>24</v>
      </c>
      <c r="D27" s="54"/>
      <c r="E27" s="54"/>
      <c r="F27" s="54"/>
      <c r="G27" s="229"/>
      <c r="H27" s="50"/>
      <c r="I27" s="50"/>
      <c r="J27" s="229"/>
      <c r="K27" s="229"/>
      <c r="L27" s="229"/>
      <c r="M27" s="229"/>
      <c r="N27" s="229"/>
      <c r="O27" s="54"/>
      <c r="P27" s="9"/>
    </row>
    <row r="28" spans="3:16" ht="12.75">
      <c r="C28" s="11">
        <v>25</v>
      </c>
      <c r="D28" s="54"/>
      <c r="E28" s="54"/>
      <c r="F28" s="54"/>
      <c r="G28" s="229"/>
      <c r="H28" s="50"/>
      <c r="I28" s="50"/>
      <c r="J28" s="229"/>
      <c r="K28" s="229"/>
      <c r="L28" s="229"/>
      <c r="M28" s="229"/>
      <c r="N28" s="229"/>
      <c r="O28" s="54"/>
      <c r="P28" s="9"/>
    </row>
    <row r="29" spans="3:16" ht="12.75">
      <c r="C29" s="11">
        <v>26</v>
      </c>
      <c r="D29" s="54"/>
      <c r="E29" s="54"/>
      <c r="F29" s="54"/>
      <c r="G29" s="54"/>
      <c r="H29" s="12">
        <v>29</v>
      </c>
      <c r="I29" s="50"/>
      <c r="J29" s="229"/>
      <c r="K29" s="229"/>
      <c r="L29" s="229"/>
      <c r="M29" s="229"/>
      <c r="N29" s="229"/>
      <c r="O29" s="54"/>
      <c r="P29" s="9"/>
    </row>
    <row r="30" spans="3:16" ht="12.75">
      <c r="C30" s="11">
        <v>27</v>
      </c>
      <c r="D30" s="54"/>
      <c r="E30" s="54"/>
      <c r="F30" s="54"/>
      <c r="G30" s="54"/>
      <c r="H30" s="36">
        <v>26</v>
      </c>
      <c r="I30" s="50"/>
      <c r="J30" s="229"/>
      <c r="K30" s="229"/>
      <c r="L30" s="229"/>
      <c r="M30" s="229"/>
      <c r="N30" s="229"/>
      <c r="O30" s="54"/>
      <c r="P30" s="9"/>
    </row>
    <row r="31" spans="3:16" ht="12.75">
      <c r="C31" s="11">
        <v>28</v>
      </c>
      <c r="D31" s="54"/>
      <c r="E31" s="54"/>
      <c r="F31" s="54"/>
      <c r="G31" s="229"/>
      <c r="H31" s="36">
        <v>21</v>
      </c>
      <c r="I31" s="50"/>
      <c r="J31" s="54"/>
      <c r="K31" s="229"/>
      <c r="L31" s="229"/>
      <c r="M31" s="229"/>
      <c r="N31" s="229"/>
      <c r="O31" s="54"/>
      <c r="P31" s="9"/>
    </row>
    <row r="32" spans="3:16" ht="12.75">
      <c r="C32" s="11">
        <v>29</v>
      </c>
      <c r="D32" s="54"/>
      <c r="E32" s="54"/>
      <c r="F32" s="54"/>
      <c r="G32" s="229"/>
      <c r="H32" s="12">
        <v>25</v>
      </c>
      <c r="I32" s="50"/>
      <c r="J32" s="54"/>
      <c r="K32" s="229"/>
      <c r="L32" s="229"/>
      <c r="M32" s="229"/>
      <c r="N32" s="229"/>
      <c r="O32" s="54"/>
      <c r="P32" s="9"/>
    </row>
    <row r="33" spans="3:17" ht="12.75">
      <c r="C33" s="55">
        <v>30</v>
      </c>
      <c r="D33" s="96"/>
      <c r="E33" s="96"/>
      <c r="F33" s="54"/>
      <c r="G33" s="229"/>
      <c r="H33" s="12">
        <v>19</v>
      </c>
      <c r="I33" s="52"/>
      <c r="J33" s="96"/>
      <c r="K33" s="229"/>
      <c r="L33" s="229"/>
      <c r="M33" s="229"/>
      <c r="N33" s="229"/>
      <c r="O33" s="229"/>
      <c r="P33" s="20"/>
      <c r="Q33" s="21"/>
    </row>
    <row r="34" spans="3:17" ht="12.75" customHeight="1">
      <c r="C34" s="11">
        <v>31</v>
      </c>
      <c r="D34" s="54"/>
      <c r="E34" s="54"/>
      <c r="F34" s="54"/>
      <c r="G34" s="54"/>
      <c r="H34" s="229"/>
      <c r="I34" s="54"/>
      <c r="J34" s="12">
        <v>7</v>
      </c>
      <c r="K34" s="229"/>
      <c r="L34" s="229"/>
      <c r="M34" s="229"/>
      <c r="N34" s="54"/>
      <c r="O34" s="229"/>
      <c r="P34" s="20" t="s">
        <v>20</v>
      </c>
      <c r="Q34" s="22"/>
    </row>
    <row r="35" spans="1:17" ht="16.5" customHeight="1">
      <c r="A35" s="259" t="s">
        <v>21</v>
      </c>
      <c r="B35" s="259"/>
      <c r="C35" s="259"/>
      <c r="D35" s="36">
        <f>COUNT(D4:D34)</f>
        <v>0</v>
      </c>
      <c r="E35" s="36">
        <f aca="true" t="shared" si="0" ref="E35:O35">COUNT(E4:E34)</f>
        <v>0</v>
      </c>
      <c r="F35" s="36">
        <f t="shared" si="0"/>
        <v>0</v>
      </c>
      <c r="G35" s="36">
        <f t="shared" si="0"/>
        <v>0</v>
      </c>
      <c r="H35" s="36">
        <f t="shared" si="0"/>
        <v>5</v>
      </c>
      <c r="I35" s="36">
        <f t="shared" si="0"/>
        <v>8</v>
      </c>
      <c r="J35" s="36">
        <f t="shared" si="0"/>
        <v>1</v>
      </c>
      <c r="K35" s="36">
        <f t="shared" si="0"/>
        <v>14</v>
      </c>
      <c r="L35" s="36">
        <f t="shared" si="0"/>
        <v>0</v>
      </c>
      <c r="M35" s="36">
        <f t="shared" si="0"/>
        <v>0</v>
      </c>
      <c r="N35" s="36">
        <f t="shared" si="0"/>
        <v>0</v>
      </c>
      <c r="O35" s="36">
        <f t="shared" si="0"/>
        <v>0</v>
      </c>
      <c r="P35" s="37">
        <f>SUM(D35:O35)</f>
        <v>28</v>
      </c>
      <c r="Q35" s="47"/>
    </row>
    <row r="36" spans="1:17" ht="15" customHeight="1">
      <c r="A36" s="259" t="s">
        <v>22</v>
      </c>
      <c r="B36" s="259"/>
      <c r="C36" s="259"/>
      <c r="D36" s="36">
        <f aca="true" t="shared" si="1" ref="D36:O36">COUNTIF(D4:D34,"&gt;50")</f>
        <v>0</v>
      </c>
      <c r="E36" s="36">
        <f t="shared" si="1"/>
        <v>0</v>
      </c>
      <c r="F36" s="36">
        <f t="shared" si="1"/>
        <v>0</v>
      </c>
      <c r="G36" s="36">
        <f t="shared" si="1"/>
        <v>0</v>
      </c>
      <c r="H36" s="36">
        <f t="shared" si="1"/>
        <v>0</v>
      </c>
      <c r="I36" s="36">
        <f t="shared" si="1"/>
        <v>0</v>
      </c>
      <c r="J36" s="36">
        <f t="shared" si="1"/>
        <v>0</v>
      </c>
      <c r="K36" s="36">
        <f t="shared" si="1"/>
        <v>0</v>
      </c>
      <c r="L36" s="36">
        <f t="shared" si="1"/>
        <v>0</v>
      </c>
      <c r="M36" s="36">
        <f t="shared" si="1"/>
        <v>0</v>
      </c>
      <c r="N36" s="36">
        <f t="shared" si="1"/>
        <v>0</v>
      </c>
      <c r="O36" s="36">
        <f t="shared" si="1"/>
        <v>0</v>
      </c>
      <c r="P36" s="37">
        <f>SUM(D36:O36)</f>
        <v>0</v>
      </c>
      <c r="Q36" s="47"/>
    </row>
    <row r="37" spans="1:17" ht="15" customHeight="1">
      <c r="A37" s="259" t="s">
        <v>23</v>
      </c>
      <c r="B37" s="259"/>
      <c r="C37" s="25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28">
        <f>AVERAGE(D4:O34)</f>
        <v>17.321428571428573</v>
      </c>
      <c r="Q37" s="47"/>
    </row>
    <row r="38" spans="1:17" ht="15" customHeight="1">
      <c r="A38" s="259" t="s">
        <v>24</v>
      </c>
      <c r="B38" s="259"/>
      <c r="C38" s="259"/>
      <c r="D38" s="49">
        <f aca="true" t="shared" si="2" ref="D38:O38">MAX(D4:D34)</f>
        <v>0</v>
      </c>
      <c r="E38" s="49">
        <f t="shared" si="2"/>
        <v>0</v>
      </c>
      <c r="F38" s="49">
        <f t="shared" si="2"/>
        <v>0</v>
      </c>
      <c r="G38" s="49">
        <f t="shared" si="2"/>
        <v>0</v>
      </c>
      <c r="H38" s="49">
        <f t="shared" si="2"/>
        <v>29</v>
      </c>
      <c r="I38" s="49">
        <f t="shared" si="2"/>
        <v>39</v>
      </c>
      <c r="J38" s="49">
        <f t="shared" si="2"/>
        <v>7</v>
      </c>
      <c r="K38" s="49">
        <f t="shared" si="2"/>
        <v>19</v>
      </c>
      <c r="L38" s="49">
        <f t="shared" si="2"/>
        <v>0</v>
      </c>
      <c r="M38" s="49">
        <f t="shared" si="2"/>
        <v>0</v>
      </c>
      <c r="N38" s="49">
        <f t="shared" si="2"/>
        <v>0</v>
      </c>
      <c r="O38" s="49">
        <f t="shared" si="2"/>
        <v>0</v>
      </c>
      <c r="P38" s="30">
        <f>MAX(D38:O38)</f>
        <v>39</v>
      </c>
      <c r="Q38" s="47"/>
    </row>
    <row r="39" spans="1:17" ht="15" customHeight="1">
      <c r="A39" s="259" t="s">
        <v>25</v>
      </c>
      <c r="B39" s="259"/>
      <c r="C39" s="259"/>
      <c r="D39" s="49">
        <f aca="true" t="shared" si="3" ref="D39:O39">MIN(D4:D34)</f>
        <v>0</v>
      </c>
      <c r="E39" s="49">
        <f t="shared" si="3"/>
        <v>0</v>
      </c>
      <c r="F39" s="49">
        <f t="shared" si="3"/>
        <v>0</v>
      </c>
      <c r="G39" s="49">
        <f t="shared" si="3"/>
        <v>0</v>
      </c>
      <c r="H39" s="49">
        <f t="shared" si="3"/>
        <v>19</v>
      </c>
      <c r="I39" s="49">
        <f t="shared" si="3"/>
        <v>12</v>
      </c>
      <c r="J39" s="49">
        <f t="shared" si="3"/>
        <v>7</v>
      </c>
      <c r="K39" s="49">
        <f t="shared" si="3"/>
        <v>6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30">
        <f>MIN(D39:O39)</f>
        <v>0</v>
      </c>
      <c r="Q39" s="47"/>
    </row>
    <row r="40" spans="1:17" ht="15" customHeight="1">
      <c r="A40" s="259" t="s">
        <v>26</v>
      </c>
      <c r="B40" s="259"/>
      <c r="C40" s="259"/>
      <c r="D40" s="40">
        <f aca="true" t="shared" si="4" ref="D40:O40">IF(D35&gt;1,PERCENTILE(D4:D34,0.98),"")</f>
      </c>
      <c r="E40" s="40">
        <f t="shared" si="4"/>
      </c>
      <c r="F40" s="40">
        <f t="shared" si="4"/>
      </c>
      <c r="G40" s="40">
        <f t="shared" si="4"/>
      </c>
      <c r="H40" s="40">
        <f t="shared" si="4"/>
        <v>28.759999999999998</v>
      </c>
      <c r="I40" s="40">
        <f t="shared" si="4"/>
        <v>38.16</v>
      </c>
      <c r="J40" s="40">
        <f t="shared" si="4"/>
      </c>
      <c r="K40" s="40">
        <f t="shared" si="4"/>
        <v>19</v>
      </c>
      <c r="L40" s="40">
        <f t="shared" si="4"/>
      </c>
      <c r="M40" s="40">
        <f t="shared" si="4"/>
      </c>
      <c r="N40" s="40">
        <f t="shared" si="4"/>
      </c>
      <c r="O40" s="40">
        <f t="shared" si="4"/>
      </c>
      <c r="P40" s="30">
        <f>PERCENTILE(D4:O34,0.95)</f>
        <v>32.300000000000004</v>
      </c>
      <c r="Q40" s="47"/>
    </row>
    <row r="41" spans="1:17" ht="15" customHeight="1">
      <c r="A41" s="259" t="s">
        <v>27</v>
      </c>
      <c r="B41" s="259"/>
      <c r="C41" s="259"/>
      <c r="D41" s="49">
        <f aca="true" t="shared" si="5" ref="D41:O41">IF(D35&gt;20,MEDIAN(D4:D34),0)</f>
        <v>0</v>
      </c>
      <c r="E41" s="49">
        <f t="shared" si="5"/>
        <v>0</v>
      </c>
      <c r="F41" s="49">
        <f t="shared" si="5"/>
        <v>0</v>
      </c>
      <c r="G41" s="49">
        <f t="shared" si="5"/>
        <v>0</v>
      </c>
      <c r="H41" s="49">
        <f>IF(H35&gt;15,MEDIAN(H4:H34),0)</f>
        <v>0</v>
      </c>
      <c r="I41" s="49">
        <f t="shared" si="5"/>
        <v>0</v>
      </c>
      <c r="J41" s="49">
        <f t="shared" si="5"/>
        <v>0</v>
      </c>
      <c r="K41" s="49">
        <f t="shared" si="5"/>
        <v>0</v>
      </c>
      <c r="L41" s="49">
        <f t="shared" si="5"/>
        <v>0</v>
      </c>
      <c r="M41" s="49">
        <f t="shared" si="5"/>
        <v>0</v>
      </c>
      <c r="N41" s="49">
        <f t="shared" si="5"/>
        <v>0</v>
      </c>
      <c r="O41" s="49">
        <f t="shared" si="5"/>
        <v>0</v>
      </c>
      <c r="P41" s="30">
        <f>IF(P35&gt;20,MEDIAN(D4:O34),0)</f>
        <v>17</v>
      </c>
      <c r="Q41" s="47"/>
    </row>
    <row r="42" spans="3:17" ht="15" customHeight="1">
      <c r="C42" s="32"/>
      <c r="O42" s="33"/>
      <c r="P42" s="34"/>
      <c r="Q42" s="34"/>
    </row>
    <row r="43" spans="1:16" ht="13.5" customHeight="1">
      <c r="A43" s="56"/>
      <c r="B43" s="57" t="s">
        <v>32</v>
      </c>
      <c r="C43" s="10"/>
      <c r="D43" s="10" t="s">
        <v>7</v>
      </c>
      <c r="E43" s="87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58" t="s">
        <v>18</v>
      </c>
      <c r="P43" s="9"/>
    </row>
    <row r="44" spans="2:16" ht="11.25" customHeight="1">
      <c r="B44" s="59"/>
      <c r="C44" s="10" t="s">
        <v>6</v>
      </c>
      <c r="D44" s="61"/>
      <c r="E44" s="245"/>
      <c r="F44" s="243"/>
      <c r="G44" s="60"/>
      <c r="H44" s="60"/>
      <c r="I44" s="60"/>
      <c r="J44" s="60"/>
      <c r="K44" s="60"/>
      <c r="L44" s="60"/>
      <c r="M44" s="60"/>
      <c r="N44" s="60"/>
      <c r="O44" s="61"/>
      <c r="P44" s="9"/>
    </row>
    <row r="45" spans="3:16" ht="12.75">
      <c r="C45" s="11">
        <v>1</v>
      </c>
      <c r="D45" s="61"/>
      <c r="E45" s="245"/>
      <c r="F45" s="243"/>
      <c r="G45" s="60"/>
      <c r="H45" s="60"/>
      <c r="I45" s="60"/>
      <c r="J45" s="60"/>
      <c r="K45" s="60"/>
      <c r="L45" s="60"/>
      <c r="M45" s="60"/>
      <c r="N45" s="60"/>
      <c r="O45" s="61"/>
      <c r="P45" s="62"/>
    </row>
    <row r="46" spans="3:16" ht="12.75">
      <c r="C46" s="11">
        <v>2</v>
      </c>
      <c r="D46" s="61"/>
      <c r="E46" s="245"/>
      <c r="F46" s="243"/>
      <c r="G46" s="60"/>
      <c r="H46" s="60"/>
      <c r="I46" s="60"/>
      <c r="J46" s="60"/>
      <c r="K46" s="60"/>
      <c r="L46" s="60"/>
      <c r="M46" s="60"/>
      <c r="N46" s="60"/>
      <c r="O46" s="61"/>
      <c r="P46" s="62"/>
    </row>
    <row r="47" spans="3:16" ht="12.75">
      <c r="C47" s="11">
        <v>3</v>
      </c>
      <c r="D47" s="61"/>
      <c r="E47" s="245"/>
      <c r="F47" s="243"/>
      <c r="G47" s="60"/>
      <c r="H47" s="237"/>
      <c r="I47" s="60"/>
      <c r="J47" s="60"/>
      <c r="K47" s="60"/>
      <c r="L47" s="60"/>
      <c r="M47" s="60"/>
      <c r="N47" s="60"/>
      <c r="O47" s="61"/>
      <c r="P47" s="62"/>
    </row>
    <row r="48" spans="3:16" ht="12.75">
      <c r="C48" s="11">
        <v>4</v>
      </c>
      <c r="D48" s="61"/>
      <c r="E48" s="245"/>
      <c r="F48" s="243"/>
      <c r="G48" s="60"/>
      <c r="H48" s="237"/>
      <c r="I48" s="60"/>
      <c r="J48" s="60"/>
      <c r="K48" s="60"/>
      <c r="L48" s="60"/>
      <c r="M48" s="60"/>
      <c r="N48" s="60"/>
      <c r="O48" s="61"/>
      <c r="P48" s="62"/>
    </row>
    <row r="49" spans="3:16" ht="12.75">
      <c r="C49" s="11">
        <v>5</v>
      </c>
      <c r="D49" s="61"/>
      <c r="E49" s="245"/>
      <c r="F49" s="243"/>
      <c r="G49" s="60"/>
      <c r="H49" s="63"/>
      <c r="I49" s="60"/>
      <c r="J49" s="60"/>
      <c r="K49" s="60"/>
      <c r="L49" s="60"/>
      <c r="M49" s="60"/>
      <c r="N49" s="60"/>
      <c r="O49" s="61"/>
      <c r="P49" s="62"/>
    </row>
    <row r="50" spans="3:16" ht="12.75">
      <c r="C50" s="11">
        <v>6</v>
      </c>
      <c r="D50" s="61"/>
      <c r="E50" s="245"/>
      <c r="F50" s="243"/>
      <c r="G50" s="60"/>
      <c r="H50" s="237"/>
      <c r="I50" s="60"/>
      <c r="J50" s="60"/>
      <c r="K50" s="60"/>
      <c r="L50" s="60"/>
      <c r="M50" s="60"/>
      <c r="N50" s="60"/>
      <c r="O50" s="61"/>
      <c r="P50" s="62"/>
    </row>
    <row r="51" spans="3:16" ht="12.75">
      <c r="C51" s="11">
        <v>7</v>
      </c>
      <c r="D51" s="61"/>
      <c r="E51" s="245"/>
      <c r="F51" s="243"/>
      <c r="G51" s="60"/>
      <c r="H51" s="237"/>
      <c r="I51" s="60"/>
      <c r="J51" s="60"/>
      <c r="K51" s="60"/>
      <c r="L51" s="60"/>
      <c r="M51" s="60"/>
      <c r="N51" s="60"/>
      <c r="O51" s="61"/>
      <c r="P51" s="62"/>
    </row>
    <row r="52" spans="3:16" ht="12.75">
      <c r="C52" s="11">
        <v>8</v>
      </c>
      <c r="D52" s="61"/>
      <c r="E52" s="245"/>
      <c r="F52" s="243"/>
      <c r="G52" s="60"/>
      <c r="H52" s="237"/>
      <c r="I52" s="60"/>
      <c r="J52" s="60"/>
      <c r="K52" s="60"/>
      <c r="L52" s="60"/>
      <c r="M52" s="60"/>
      <c r="N52" s="60"/>
      <c r="O52" s="61"/>
      <c r="P52" s="62"/>
    </row>
    <row r="53" spans="3:16" ht="12.75">
      <c r="C53" s="11">
        <v>9</v>
      </c>
      <c r="D53" s="61"/>
      <c r="E53" s="245"/>
      <c r="F53" s="243"/>
      <c r="G53" s="60"/>
      <c r="H53" s="237"/>
      <c r="I53" s="60"/>
      <c r="J53" s="60"/>
      <c r="K53" s="60"/>
      <c r="L53" s="60"/>
      <c r="M53" s="60"/>
      <c r="N53" s="60"/>
      <c r="O53" s="61"/>
      <c r="P53" s="62"/>
    </row>
    <row r="54" spans="3:16" ht="12.75">
      <c r="C54" s="11">
        <v>10</v>
      </c>
      <c r="D54" s="61"/>
      <c r="E54" s="245"/>
      <c r="F54" s="243"/>
      <c r="G54" s="60"/>
      <c r="H54" s="237"/>
      <c r="I54" s="60"/>
      <c r="J54" s="60"/>
      <c r="K54" s="60"/>
      <c r="L54" s="60"/>
      <c r="M54" s="60"/>
      <c r="N54" s="60"/>
      <c r="O54" s="61"/>
      <c r="P54" s="62"/>
    </row>
    <row r="55" spans="3:16" ht="12.75">
      <c r="C55" s="11">
        <v>11</v>
      </c>
      <c r="D55" s="61"/>
      <c r="E55" s="245"/>
      <c r="F55" s="243"/>
      <c r="G55" s="60"/>
      <c r="H55" s="63"/>
      <c r="I55" s="60"/>
      <c r="J55" s="60"/>
      <c r="K55" s="60"/>
      <c r="L55" s="60"/>
      <c r="M55" s="60"/>
      <c r="N55" s="60"/>
      <c r="O55" s="61"/>
      <c r="P55" s="62"/>
    </row>
    <row r="56" spans="3:16" ht="12.75">
      <c r="C56" s="11">
        <v>12</v>
      </c>
      <c r="D56" s="61"/>
      <c r="E56" s="246"/>
      <c r="F56" s="243"/>
      <c r="G56" s="60"/>
      <c r="H56" s="237"/>
      <c r="I56" s="60">
        <v>0.2</v>
      </c>
      <c r="J56" s="60"/>
      <c r="K56" s="60"/>
      <c r="L56" s="60"/>
      <c r="M56" s="60"/>
      <c r="N56" s="60"/>
      <c r="O56" s="61"/>
      <c r="P56" s="62"/>
    </row>
    <row r="57" spans="3:16" ht="12.75">
      <c r="C57" s="11">
        <v>13</v>
      </c>
      <c r="D57" s="60"/>
      <c r="E57" s="244"/>
      <c r="F57" s="60"/>
      <c r="G57" s="60"/>
      <c r="H57" s="237"/>
      <c r="I57" s="60">
        <v>0.4</v>
      </c>
      <c r="J57" s="60"/>
      <c r="K57" s="60"/>
      <c r="L57" s="60"/>
      <c r="M57" s="60"/>
      <c r="N57" s="60"/>
      <c r="O57" s="61"/>
      <c r="P57" s="62"/>
    </row>
    <row r="58" spans="3:16" ht="12.75">
      <c r="C58" s="11">
        <v>14</v>
      </c>
      <c r="D58" s="60"/>
      <c r="E58" s="60"/>
      <c r="F58" s="60"/>
      <c r="G58" s="60"/>
      <c r="H58" s="237"/>
      <c r="I58" s="60">
        <v>0.2</v>
      </c>
      <c r="J58" s="60"/>
      <c r="K58" s="60"/>
      <c r="L58" s="60"/>
      <c r="M58" s="60"/>
      <c r="N58" s="60"/>
      <c r="O58" s="61"/>
      <c r="P58" s="62"/>
    </row>
    <row r="59" spans="3:16" ht="12.75" customHeight="1">
      <c r="C59" s="11">
        <v>15</v>
      </c>
      <c r="D59" s="60"/>
      <c r="E59" s="60"/>
      <c r="F59" s="60"/>
      <c r="G59" s="60"/>
      <c r="H59" s="237"/>
      <c r="I59" s="60">
        <v>0.5</v>
      </c>
      <c r="J59" s="60"/>
      <c r="K59" s="60"/>
      <c r="L59" s="60"/>
      <c r="M59" s="60"/>
      <c r="N59" s="60"/>
      <c r="O59" s="61"/>
      <c r="P59" s="62"/>
    </row>
    <row r="60" spans="3:16" ht="12.75">
      <c r="C60" s="11">
        <v>16</v>
      </c>
      <c r="D60" s="60"/>
      <c r="E60" s="60"/>
      <c r="F60" s="60"/>
      <c r="G60" s="60"/>
      <c r="H60" s="237"/>
      <c r="I60" s="60">
        <v>0.6</v>
      </c>
      <c r="J60" s="60"/>
      <c r="K60" s="60"/>
      <c r="L60" s="60"/>
      <c r="M60" s="60"/>
      <c r="N60" s="60"/>
      <c r="O60" s="61"/>
      <c r="P60" s="62"/>
    </row>
    <row r="61" spans="3:16" ht="12.75">
      <c r="C61" s="11">
        <v>17</v>
      </c>
      <c r="D61" s="60"/>
      <c r="E61" s="60"/>
      <c r="F61" s="60"/>
      <c r="G61" s="60"/>
      <c r="H61" s="237"/>
      <c r="I61" s="60">
        <v>0.2</v>
      </c>
      <c r="J61" s="60"/>
      <c r="K61" s="60"/>
      <c r="L61" s="60"/>
      <c r="M61" s="60"/>
      <c r="N61" s="60"/>
      <c r="O61" s="61"/>
      <c r="P61" s="62"/>
    </row>
    <row r="62" spans="3:16" ht="12.75">
      <c r="C62" s="11">
        <v>18</v>
      </c>
      <c r="D62" s="60"/>
      <c r="E62" s="60"/>
      <c r="F62" s="60"/>
      <c r="G62" s="60"/>
      <c r="H62" s="63"/>
      <c r="I62" s="60"/>
      <c r="J62" s="60"/>
      <c r="K62" s="60"/>
      <c r="L62" s="60"/>
      <c r="M62" s="60"/>
      <c r="N62" s="60"/>
      <c r="O62" s="61"/>
      <c r="P62" s="62"/>
    </row>
    <row r="63" spans="3:16" ht="12.75">
      <c r="C63" s="11">
        <v>19</v>
      </c>
      <c r="D63" s="60"/>
      <c r="E63" s="60"/>
      <c r="F63" s="60"/>
      <c r="G63" s="60"/>
      <c r="H63" s="237"/>
      <c r="I63" s="60"/>
      <c r="J63" s="60"/>
      <c r="K63" s="60"/>
      <c r="L63" s="60"/>
      <c r="M63" s="60"/>
      <c r="N63" s="60"/>
      <c r="O63" s="61"/>
      <c r="P63" s="62"/>
    </row>
    <row r="64" spans="3:16" ht="12.75">
      <c r="C64" s="11">
        <v>20</v>
      </c>
      <c r="D64" s="60"/>
      <c r="E64" s="60"/>
      <c r="F64" s="60"/>
      <c r="G64" s="60"/>
      <c r="H64" s="237"/>
      <c r="I64" s="60"/>
      <c r="J64" s="60"/>
      <c r="K64" s="60"/>
      <c r="L64" s="60"/>
      <c r="M64" s="60"/>
      <c r="N64" s="60"/>
      <c r="O64" s="61"/>
      <c r="P64" s="62"/>
    </row>
    <row r="65" spans="3:16" ht="12.75">
      <c r="C65" s="11">
        <v>21</v>
      </c>
      <c r="D65" s="60"/>
      <c r="E65" s="60"/>
      <c r="F65" s="60"/>
      <c r="G65" s="60"/>
      <c r="H65" s="237"/>
      <c r="I65" s="60">
        <v>0.7</v>
      </c>
      <c r="J65" s="60"/>
      <c r="K65" s="60"/>
      <c r="L65" s="60"/>
      <c r="M65" s="60"/>
      <c r="N65" s="60"/>
      <c r="O65" s="61"/>
      <c r="P65" s="62"/>
    </row>
    <row r="66" spans="3:16" ht="12.75">
      <c r="C66" s="11">
        <v>22</v>
      </c>
      <c r="D66" s="60"/>
      <c r="E66" s="60"/>
      <c r="F66" s="60"/>
      <c r="G66" s="60"/>
      <c r="H66" s="237"/>
      <c r="I66" s="60">
        <v>1.5</v>
      </c>
      <c r="J66" s="60"/>
      <c r="K66" s="60"/>
      <c r="L66" s="60"/>
      <c r="M66" s="60"/>
      <c r="N66" s="60"/>
      <c r="O66" s="61"/>
      <c r="P66" s="62"/>
    </row>
    <row r="67" spans="3:16" ht="12.75">
      <c r="C67" s="11">
        <v>23</v>
      </c>
      <c r="D67" s="6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/>
      <c r="P67" s="62"/>
    </row>
    <row r="68" spans="3:16" ht="12.75">
      <c r="C68" s="11">
        <v>24</v>
      </c>
      <c r="D68" s="6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/>
      <c r="P68" s="62"/>
    </row>
    <row r="69" spans="3:16" ht="12.75">
      <c r="C69" s="11">
        <v>25</v>
      </c>
      <c r="D69" s="6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/>
      <c r="P69" s="62"/>
    </row>
    <row r="70" spans="3:16" ht="12.75">
      <c r="C70" s="11">
        <v>26</v>
      </c>
      <c r="D70" s="64"/>
      <c r="E70" s="60"/>
      <c r="F70" s="60"/>
      <c r="G70" s="60"/>
      <c r="H70" s="60">
        <v>0.2</v>
      </c>
      <c r="I70" s="60"/>
      <c r="J70" s="60"/>
      <c r="K70" s="60"/>
      <c r="L70" s="60"/>
      <c r="M70" s="60"/>
      <c r="N70" s="60"/>
      <c r="O70" s="61"/>
      <c r="P70" s="62"/>
    </row>
    <row r="71" spans="3:16" ht="12.75">
      <c r="C71" s="11">
        <v>27</v>
      </c>
      <c r="D71" s="64"/>
      <c r="E71" s="60"/>
      <c r="F71" s="60"/>
      <c r="G71" s="60"/>
      <c r="H71" s="60">
        <v>0.6</v>
      </c>
      <c r="I71" s="60"/>
      <c r="J71" s="60"/>
      <c r="K71" s="60"/>
      <c r="L71" s="60"/>
      <c r="M71" s="60"/>
      <c r="N71" s="60"/>
      <c r="O71" s="61"/>
      <c r="P71" s="62"/>
    </row>
    <row r="72" spans="3:16" ht="12.75">
      <c r="C72" s="11">
        <v>28</v>
      </c>
      <c r="D72" s="64"/>
      <c r="E72" s="60"/>
      <c r="F72" s="60"/>
      <c r="G72" s="60"/>
      <c r="H72" s="60">
        <v>0.2</v>
      </c>
      <c r="I72" s="60"/>
      <c r="J72" s="60"/>
      <c r="K72" s="60"/>
      <c r="L72" s="60"/>
      <c r="M72" s="60"/>
      <c r="N72" s="60"/>
      <c r="O72" s="61"/>
      <c r="P72" s="62"/>
    </row>
    <row r="73" spans="3:16" ht="12.75">
      <c r="C73" s="11">
        <v>29</v>
      </c>
      <c r="D73" s="64"/>
      <c r="E73" s="60"/>
      <c r="F73" s="60"/>
      <c r="G73" s="60"/>
      <c r="H73" s="60">
        <v>0.5</v>
      </c>
      <c r="I73" s="60"/>
      <c r="J73" s="60"/>
      <c r="K73" s="60"/>
      <c r="L73" s="60"/>
      <c r="M73" s="60"/>
      <c r="N73" s="60"/>
      <c r="O73" s="61"/>
      <c r="P73" s="62"/>
    </row>
    <row r="74" spans="3:16" ht="12" customHeight="1">
      <c r="C74" s="55">
        <v>30</v>
      </c>
      <c r="D74" s="64"/>
      <c r="E74" s="65"/>
      <c r="F74" s="60"/>
      <c r="G74" s="65"/>
      <c r="H74" s="60">
        <v>0.2</v>
      </c>
      <c r="I74" s="60"/>
      <c r="J74" s="60"/>
      <c r="K74" s="65"/>
      <c r="L74" s="60"/>
      <c r="M74" s="60"/>
      <c r="N74" s="60"/>
      <c r="O74" s="61"/>
      <c r="P74" s="62"/>
    </row>
    <row r="75" spans="3:16" ht="12.75">
      <c r="C75" s="11">
        <v>31</v>
      </c>
      <c r="D75" s="60"/>
      <c r="E75" s="65"/>
      <c r="F75" s="65"/>
      <c r="G75" s="65"/>
      <c r="H75" s="60"/>
      <c r="I75" s="60"/>
      <c r="J75" s="60"/>
      <c r="K75" s="65"/>
      <c r="L75" s="60"/>
      <c r="M75" s="60"/>
      <c r="N75" s="60"/>
      <c r="O75" s="61"/>
      <c r="P75" s="62"/>
    </row>
    <row r="76" spans="3:16" ht="12.75">
      <c r="C76" s="66"/>
      <c r="D76" s="67"/>
      <c r="E76" s="51"/>
      <c r="F76" s="51"/>
      <c r="G76" s="51"/>
      <c r="H76" s="40"/>
      <c r="I76" s="40"/>
      <c r="J76" s="40"/>
      <c r="K76" s="51"/>
      <c r="L76" s="40"/>
      <c r="M76" s="40"/>
      <c r="N76" s="40"/>
      <c r="O76" s="68"/>
      <c r="P76" s="62"/>
    </row>
    <row r="77" spans="1:16" ht="12.75">
      <c r="A77" s="69"/>
      <c r="B77" s="70" t="s">
        <v>21</v>
      </c>
      <c r="C77" s="10"/>
      <c r="D77" s="71">
        <f>COUNT(D45:D75)</f>
        <v>0</v>
      </c>
      <c r="E77" s="71">
        <f>COUNT(E62:E75)</f>
        <v>0</v>
      </c>
      <c r="F77" s="71">
        <f aca="true" t="shared" si="6" ref="F77:O77">COUNT(F45:F75)</f>
        <v>0</v>
      </c>
      <c r="G77" s="71">
        <f t="shared" si="6"/>
        <v>0</v>
      </c>
      <c r="H77" s="71">
        <f t="shared" si="6"/>
        <v>5</v>
      </c>
      <c r="I77" s="71">
        <f t="shared" si="6"/>
        <v>8</v>
      </c>
      <c r="J77" s="71">
        <f t="shared" si="6"/>
        <v>0</v>
      </c>
      <c r="K77" s="71">
        <f t="shared" si="6"/>
        <v>0</v>
      </c>
      <c r="L77" s="71">
        <f t="shared" si="6"/>
        <v>0</v>
      </c>
      <c r="M77" s="71">
        <f t="shared" si="6"/>
        <v>0</v>
      </c>
      <c r="N77" s="71">
        <f t="shared" si="6"/>
        <v>0</v>
      </c>
      <c r="O77" s="72">
        <f t="shared" si="6"/>
        <v>0</v>
      </c>
      <c r="P77" s="37">
        <f>SUM(D77:O77)</f>
        <v>13</v>
      </c>
    </row>
    <row r="78" spans="1:16" ht="12.75">
      <c r="A78" s="69"/>
      <c r="B78" s="70" t="s">
        <v>22</v>
      </c>
      <c r="C78" s="10"/>
      <c r="D78" s="71">
        <f>COUNTIF(D45:D75,"&gt;6")</f>
        <v>0</v>
      </c>
      <c r="E78" s="71">
        <f>COUNTIF(E62:E75,"&gt;6")</f>
        <v>0</v>
      </c>
      <c r="F78" s="71">
        <f aca="true" t="shared" si="7" ref="F78:O78">COUNTIF(F45:F75,"&gt;6")</f>
        <v>0</v>
      </c>
      <c r="G78" s="71">
        <f t="shared" si="7"/>
        <v>0</v>
      </c>
      <c r="H78" s="71">
        <f t="shared" si="7"/>
        <v>0</v>
      </c>
      <c r="I78" s="71">
        <f t="shared" si="7"/>
        <v>0</v>
      </c>
      <c r="J78" s="71">
        <f t="shared" si="7"/>
        <v>0</v>
      </c>
      <c r="K78" s="71">
        <f t="shared" si="7"/>
        <v>0</v>
      </c>
      <c r="L78" s="71">
        <f t="shared" si="7"/>
        <v>0</v>
      </c>
      <c r="M78" s="71">
        <f t="shared" si="7"/>
        <v>0</v>
      </c>
      <c r="N78" s="71">
        <f t="shared" si="7"/>
        <v>0</v>
      </c>
      <c r="O78" s="72">
        <f t="shared" si="7"/>
        <v>0</v>
      </c>
      <c r="P78" s="37">
        <f>SUM(D78:O78)</f>
        <v>0</v>
      </c>
    </row>
    <row r="79" spans="1:16" ht="12.75" customHeight="1">
      <c r="A79" s="261" t="s">
        <v>23</v>
      </c>
      <c r="B79" s="261"/>
      <c r="C79" s="10"/>
      <c r="D79" s="73">
        <f>IF(D77&gt;13,SUM(D45:D75)/D77,"")</f>
      </c>
      <c r="E79" s="73">
        <f>IF(E77&gt;13,SUM(E62:E75)/E77,"")</f>
      </c>
      <c r="F79" s="73">
        <f aca="true" t="shared" si="8" ref="F79:O79">IF(F77&gt;13,SUM(F45:F75)/F77,"")</f>
      </c>
      <c r="G79" s="73">
        <f t="shared" si="8"/>
      </c>
      <c r="H79" s="73">
        <f t="shared" si="8"/>
      </c>
      <c r="I79" s="73">
        <f t="shared" si="8"/>
      </c>
      <c r="J79" s="73">
        <f t="shared" si="8"/>
      </c>
      <c r="K79" s="73">
        <f t="shared" si="8"/>
      </c>
      <c r="L79" s="73">
        <f t="shared" si="8"/>
      </c>
      <c r="M79" s="73">
        <f t="shared" si="8"/>
      </c>
      <c r="N79" s="73">
        <f t="shared" si="8"/>
      </c>
      <c r="O79" s="74">
        <f t="shared" si="8"/>
      </c>
      <c r="P79" s="41">
        <f>AVERAGE(D46:O76)</f>
        <v>0.46153846153846156</v>
      </c>
    </row>
    <row r="80" spans="1:16" ht="12.75">
      <c r="A80" s="69"/>
      <c r="B80" s="70" t="s">
        <v>24</v>
      </c>
      <c r="C80" s="10"/>
      <c r="D80" s="73">
        <f>MAX(D45:D75)</f>
        <v>0</v>
      </c>
      <c r="E80" s="73">
        <f>MAX(E62:E75)</f>
        <v>0</v>
      </c>
      <c r="F80" s="73">
        <f aca="true" t="shared" si="9" ref="F80:O80">MAX(F45:F75)</f>
        <v>0</v>
      </c>
      <c r="G80" s="73">
        <f t="shared" si="9"/>
        <v>0</v>
      </c>
      <c r="H80" s="73">
        <f t="shared" si="9"/>
        <v>0.6</v>
      </c>
      <c r="I80" s="73">
        <f t="shared" si="9"/>
        <v>1.5</v>
      </c>
      <c r="J80" s="73">
        <f t="shared" si="9"/>
        <v>0</v>
      </c>
      <c r="K80" s="73">
        <f t="shared" si="9"/>
        <v>0</v>
      </c>
      <c r="L80" s="73">
        <f t="shared" si="9"/>
        <v>0</v>
      </c>
      <c r="M80" s="73">
        <f t="shared" si="9"/>
        <v>0</v>
      </c>
      <c r="N80" s="73">
        <f t="shared" si="9"/>
        <v>0</v>
      </c>
      <c r="O80" s="74">
        <f t="shared" si="9"/>
        <v>0</v>
      </c>
      <c r="P80" s="41">
        <f>MAX(D80:O80)</f>
        <v>1.5</v>
      </c>
    </row>
    <row r="81" spans="1:16" ht="12.75">
      <c r="A81" s="69"/>
      <c r="B81" s="70" t="s">
        <v>25</v>
      </c>
      <c r="C81" s="10"/>
      <c r="D81" s="73">
        <f>MIN(D45:D75)</f>
        <v>0</v>
      </c>
      <c r="E81" s="73">
        <f>MIN(E62:E75)</f>
        <v>0</v>
      </c>
      <c r="F81" s="73">
        <f aca="true" t="shared" si="10" ref="F81:O81">MIN(F45:F75)</f>
        <v>0</v>
      </c>
      <c r="G81" s="73">
        <f t="shared" si="10"/>
        <v>0</v>
      </c>
      <c r="H81" s="73">
        <f t="shared" si="10"/>
        <v>0.2</v>
      </c>
      <c r="I81" s="73">
        <f t="shared" si="10"/>
        <v>0.2</v>
      </c>
      <c r="J81" s="73">
        <f t="shared" si="10"/>
        <v>0</v>
      </c>
      <c r="K81" s="73">
        <f t="shared" si="10"/>
        <v>0</v>
      </c>
      <c r="L81" s="73">
        <f t="shared" si="10"/>
        <v>0</v>
      </c>
      <c r="M81" s="73">
        <f t="shared" si="10"/>
        <v>0</v>
      </c>
      <c r="N81" s="73">
        <f t="shared" si="10"/>
        <v>0</v>
      </c>
      <c r="O81" s="74">
        <f t="shared" si="10"/>
        <v>0</v>
      </c>
      <c r="P81" s="41">
        <f>MIN(D81:O81)</f>
        <v>0</v>
      </c>
    </row>
    <row r="82" spans="1:16" ht="12.75">
      <c r="A82" s="69"/>
      <c r="B82" s="70"/>
      <c r="C82" s="66"/>
      <c r="D82" s="238"/>
      <c r="E82" s="51"/>
      <c r="F82" s="51"/>
      <c r="G82" s="51"/>
      <c r="H82" s="40"/>
      <c r="I82" s="40"/>
      <c r="J82" s="40"/>
      <c r="K82" s="51"/>
      <c r="L82" s="40"/>
      <c r="M82" s="40"/>
      <c r="N82" s="40"/>
      <c r="O82" s="68"/>
      <c r="P82" s="41"/>
    </row>
    <row r="83" spans="1:16" ht="12.75">
      <c r="A83" s="69"/>
      <c r="B83" s="70"/>
      <c r="C83" s="66"/>
      <c r="D83" s="40"/>
      <c r="E83" s="51"/>
      <c r="F83" s="51"/>
      <c r="G83" s="51"/>
      <c r="H83" s="40"/>
      <c r="I83" s="40"/>
      <c r="J83" s="40"/>
      <c r="K83" s="51"/>
      <c r="L83" s="40"/>
      <c r="M83" s="40"/>
      <c r="N83" s="40"/>
      <c r="O83" s="68"/>
      <c r="P83" s="40"/>
    </row>
    <row r="84" spans="1:16" ht="12.75">
      <c r="A84" s="75"/>
      <c r="B84" s="75"/>
      <c r="C84" s="76"/>
      <c r="D84" s="77"/>
      <c r="E84" s="78"/>
      <c r="F84" s="78"/>
      <c r="G84" s="78"/>
      <c r="H84" s="74"/>
      <c r="I84" s="74"/>
      <c r="J84" s="74"/>
      <c r="K84" s="78"/>
      <c r="L84" s="74"/>
      <c r="M84" s="74"/>
      <c r="N84" s="74"/>
      <c r="O84" s="74"/>
      <c r="P84" s="79"/>
    </row>
    <row r="85" spans="1:15" ht="12.75">
      <c r="A85" s="56"/>
      <c r="B85" s="57" t="s">
        <v>33</v>
      </c>
      <c r="C85" s="10"/>
      <c r="D85" s="10" t="s">
        <v>7</v>
      </c>
      <c r="E85" s="10" t="s">
        <v>8</v>
      </c>
      <c r="F85" s="10" t="s">
        <v>9</v>
      </c>
      <c r="G85" s="10" t="s">
        <v>10</v>
      </c>
      <c r="H85" s="10" t="s">
        <v>11</v>
      </c>
      <c r="I85" s="10" t="s">
        <v>12</v>
      </c>
      <c r="J85" s="10" t="s">
        <v>13</v>
      </c>
      <c r="K85" s="10" t="s">
        <v>14</v>
      </c>
      <c r="L85" s="10" t="s">
        <v>15</v>
      </c>
      <c r="M85" s="10" t="s">
        <v>16</v>
      </c>
      <c r="N85" s="10" t="s">
        <v>17</v>
      </c>
      <c r="O85" s="10" t="s">
        <v>18</v>
      </c>
    </row>
    <row r="86" spans="2:16" ht="12.75">
      <c r="B86" s="59"/>
      <c r="C86" s="10" t="s">
        <v>6</v>
      </c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80"/>
    </row>
    <row r="87" spans="3:16" ht="12.75">
      <c r="C87" s="11">
        <v>1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40"/>
    </row>
    <row r="88" spans="3:16" ht="12.75">
      <c r="C88" s="11">
        <v>2</v>
      </c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40"/>
    </row>
    <row r="89" spans="3:16" ht="12.75">
      <c r="C89" s="11">
        <v>3</v>
      </c>
      <c r="D89" s="81"/>
      <c r="E89" s="81"/>
      <c r="F89" s="81"/>
      <c r="G89" s="81"/>
      <c r="H89" s="82"/>
      <c r="I89" s="81"/>
      <c r="J89" s="81"/>
      <c r="K89" s="81"/>
      <c r="L89" s="81"/>
      <c r="M89" s="81"/>
      <c r="N89" s="81"/>
      <c r="O89" s="81"/>
      <c r="P89" s="40"/>
    </row>
    <row r="90" spans="3:16" ht="12.75">
      <c r="C90" s="11">
        <v>4</v>
      </c>
      <c r="D90" s="81"/>
      <c r="E90" s="81"/>
      <c r="F90" s="81"/>
      <c r="G90" s="81"/>
      <c r="H90" s="82"/>
      <c r="I90" s="81"/>
      <c r="J90" s="81"/>
      <c r="K90" s="81"/>
      <c r="L90" s="81"/>
      <c r="M90" s="81"/>
      <c r="N90" s="81"/>
      <c r="O90" s="81"/>
      <c r="P90" s="40"/>
    </row>
    <row r="91" spans="3:16" ht="12.75">
      <c r="C91" s="11">
        <v>5</v>
      </c>
      <c r="D91" s="81"/>
      <c r="E91" s="81"/>
      <c r="F91" s="81"/>
      <c r="G91" s="81"/>
      <c r="H91" s="82"/>
      <c r="I91" s="81"/>
      <c r="J91" s="81"/>
      <c r="K91" s="81"/>
      <c r="L91" s="81"/>
      <c r="M91" s="81"/>
      <c r="N91" s="81"/>
      <c r="O91" s="81"/>
      <c r="P91" s="40"/>
    </row>
    <row r="92" spans="3:16" ht="12.75">
      <c r="C92" s="11">
        <v>6</v>
      </c>
      <c r="D92" s="81"/>
      <c r="E92" s="81"/>
      <c r="F92" s="81"/>
      <c r="G92" s="81"/>
      <c r="H92" s="82"/>
      <c r="I92" s="81"/>
      <c r="J92" s="81"/>
      <c r="K92" s="81"/>
      <c r="L92" s="81"/>
      <c r="M92" s="81"/>
      <c r="N92" s="81"/>
      <c r="O92" s="81"/>
      <c r="P92" s="40"/>
    </row>
    <row r="93" spans="3:16" ht="12.75">
      <c r="C93" s="11">
        <v>7</v>
      </c>
      <c r="D93" s="81"/>
      <c r="E93" s="81"/>
      <c r="F93" s="81"/>
      <c r="G93" s="81"/>
      <c r="H93" s="82"/>
      <c r="I93" s="81"/>
      <c r="J93" s="81"/>
      <c r="K93" s="81"/>
      <c r="L93" s="81"/>
      <c r="M93" s="81"/>
      <c r="N93" s="81"/>
      <c r="O93" s="81"/>
      <c r="P93" s="40"/>
    </row>
    <row r="94" spans="3:16" ht="12.75">
      <c r="C94" s="11">
        <v>8</v>
      </c>
      <c r="D94" s="81"/>
      <c r="E94" s="81"/>
      <c r="F94" s="81"/>
      <c r="G94" s="81"/>
      <c r="H94" s="82"/>
      <c r="I94" s="81"/>
      <c r="J94" s="81"/>
      <c r="K94" s="81"/>
      <c r="L94" s="81"/>
      <c r="M94" s="81"/>
      <c r="N94" s="81"/>
      <c r="O94" s="81"/>
      <c r="P94" s="40"/>
    </row>
    <row r="95" spans="3:16" ht="12.75">
      <c r="C95" s="11">
        <v>9</v>
      </c>
      <c r="D95" s="81"/>
      <c r="E95" s="81"/>
      <c r="F95" s="81"/>
      <c r="G95" s="81"/>
      <c r="H95" s="82"/>
      <c r="I95" s="81"/>
      <c r="J95" s="81"/>
      <c r="K95" s="81"/>
      <c r="L95" s="81"/>
      <c r="M95" s="81"/>
      <c r="N95" s="81"/>
      <c r="O95" s="81"/>
      <c r="P95" s="40"/>
    </row>
    <row r="96" spans="3:16" ht="12.75">
      <c r="C96" s="11">
        <v>10</v>
      </c>
      <c r="D96" s="81"/>
      <c r="E96" s="81"/>
      <c r="F96" s="81"/>
      <c r="G96" s="81"/>
      <c r="H96" s="82"/>
      <c r="I96" s="81"/>
      <c r="J96" s="81"/>
      <c r="K96" s="81"/>
      <c r="L96" s="81"/>
      <c r="M96" s="81"/>
      <c r="N96" s="81"/>
      <c r="O96" s="81"/>
      <c r="P96" s="40"/>
    </row>
    <row r="97" spans="3:16" ht="12.75">
      <c r="C97" s="11">
        <v>11</v>
      </c>
      <c r="D97" s="81"/>
      <c r="E97" s="81"/>
      <c r="F97" s="81"/>
      <c r="G97" s="81"/>
      <c r="H97" s="82"/>
      <c r="I97" s="81"/>
      <c r="J97" s="81"/>
      <c r="K97" s="81"/>
      <c r="L97" s="81"/>
      <c r="M97" s="81"/>
      <c r="N97" s="81"/>
      <c r="O97" s="81"/>
      <c r="P97" s="40"/>
    </row>
    <row r="98" spans="3:16" ht="12.75">
      <c r="C98" s="11">
        <v>12</v>
      </c>
      <c r="D98" s="81"/>
      <c r="E98" s="81"/>
      <c r="F98" s="81"/>
      <c r="G98" s="81"/>
      <c r="H98" s="82"/>
      <c r="I98" s="81">
        <v>0.002</v>
      </c>
      <c r="J98" s="81"/>
      <c r="K98" s="81"/>
      <c r="L98" s="81"/>
      <c r="M98" s="81"/>
      <c r="N98" s="81"/>
      <c r="O98" s="81"/>
      <c r="P98" s="40"/>
    </row>
    <row r="99" spans="3:16" ht="12.75">
      <c r="C99" s="11">
        <v>13</v>
      </c>
      <c r="D99" s="81"/>
      <c r="E99" s="81"/>
      <c r="F99" s="81"/>
      <c r="G99" s="81"/>
      <c r="H99" s="82"/>
      <c r="I99" s="81">
        <v>0.003</v>
      </c>
      <c r="J99" s="81"/>
      <c r="K99" s="81"/>
      <c r="L99" s="81"/>
      <c r="M99" s="81"/>
      <c r="N99" s="81"/>
      <c r="O99" s="81"/>
      <c r="P99" s="40"/>
    </row>
    <row r="100" spans="3:16" ht="12.75">
      <c r="C100" s="11">
        <v>14</v>
      </c>
      <c r="D100" s="82"/>
      <c r="E100" s="81"/>
      <c r="F100" s="81"/>
      <c r="G100" s="81"/>
      <c r="H100" s="82"/>
      <c r="I100" s="81">
        <v>0.002</v>
      </c>
      <c r="J100" s="81"/>
      <c r="K100" s="81"/>
      <c r="L100" s="81"/>
      <c r="M100" s="81"/>
      <c r="N100" s="81"/>
      <c r="O100" s="81"/>
      <c r="P100" s="40"/>
    </row>
    <row r="101" spans="3:16" ht="12.75">
      <c r="C101" s="11">
        <v>15</v>
      </c>
      <c r="D101" s="81"/>
      <c r="E101" s="81"/>
      <c r="F101" s="81"/>
      <c r="G101" s="81"/>
      <c r="H101" s="82"/>
      <c r="I101" s="81">
        <v>0.005</v>
      </c>
      <c r="J101" s="81"/>
      <c r="K101" s="81"/>
      <c r="L101" s="81"/>
      <c r="M101" s="81"/>
      <c r="N101" s="81"/>
      <c r="O101" s="81"/>
      <c r="P101" s="40"/>
    </row>
    <row r="102" spans="3:16" ht="12.75">
      <c r="C102" s="11">
        <v>16</v>
      </c>
      <c r="D102" s="81"/>
      <c r="E102" s="81"/>
      <c r="F102" s="81"/>
      <c r="G102" s="81"/>
      <c r="H102" s="82"/>
      <c r="I102" s="81">
        <v>0.002</v>
      </c>
      <c r="J102" s="81"/>
      <c r="K102" s="81"/>
      <c r="L102" s="81"/>
      <c r="M102" s="81"/>
      <c r="N102" s="81"/>
      <c r="O102" s="81"/>
      <c r="P102" s="40"/>
    </row>
    <row r="103" spans="3:16" ht="12.75">
      <c r="C103" s="11">
        <v>17</v>
      </c>
      <c r="D103" s="81"/>
      <c r="E103" s="81"/>
      <c r="F103" s="81"/>
      <c r="G103" s="81"/>
      <c r="H103" s="82"/>
      <c r="I103" s="81">
        <v>0.004</v>
      </c>
      <c r="J103" s="81"/>
      <c r="K103" s="81"/>
      <c r="L103" s="81"/>
      <c r="M103" s="81"/>
      <c r="N103" s="81"/>
      <c r="O103" s="81"/>
      <c r="P103" s="40"/>
    </row>
    <row r="104" spans="3:16" ht="12.75">
      <c r="C104" s="11">
        <v>18</v>
      </c>
      <c r="D104" s="81"/>
      <c r="E104" s="81"/>
      <c r="F104" s="81"/>
      <c r="G104" s="81"/>
      <c r="H104" s="82"/>
      <c r="I104" s="81"/>
      <c r="J104" s="81"/>
      <c r="K104" s="81"/>
      <c r="L104" s="81"/>
      <c r="M104" s="81"/>
      <c r="N104" s="81"/>
      <c r="O104" s="81"/>
      <c r="P104" s="40"/>
    </row>
    <row r="105" spans="3:16" ht="12.75">
      <c r="C105" s="11">
        <v>19</v>
      </c>
      <c r="D105" s="81"/>
      <c r="E105" s="81"/>
      <c r="F105" s="81"/>
      <c r="G105" s="81"/>
      <c r="H105" s="82"/>
      <c r="I105" s="81"/>
      <c r="J105" s="81"/>
      <c r="K105" s="81"/>
      <c r="L105" s="81"/>
      <c r="M105" s="81"/>
      <c r="N105" s="81"/>
      <c r="O105" s="81"/>
      <c r="P105" s="40"/>
    </row>
    <row r="106" spans="3:16" ht="12.75">
      <c r="C106" s="11">
        <v>20</v>
      </c>
      <c r="D106" s="81"/>
      <c r="E106" s="81"/>
      <c r="F106" s="81"/>
      <c r="G106" s="81"/>
      <c r="H106" s="82"/>
      <c r="I106" s="81"/>
      <c r="J106" s="81"/>
      <c r="K106" s="81"/>
      <c r="L106" s="81"/>
      <c r="M106" s="81"/>
      <c r="N106" s="81"/>
      <c r="O106" s="81"/>
      <c r="P106" s="40"/>
    </row>
    <row r="107" spans="3:16" ht="12.75">
      <c r="C107" s="11">
        <v>21</v>
      </c>
      <c r="D107" s="81"/>
      <c r="E107" s="81"/>
      <c r="F107" s="81"/>
      <c r="G107" s="81"/>
      <c r="H107" s="82"/>
      <c r="I107" s="81">
        <v>0.007</v>
      </c>
      <c r="J107" s="81"/>
      <c r="K107" s="81"/>
      <c r="L107" s="81"/>
      <c r="M107" s="81"/>
      <c r="N107" s="81"/>
      <c r="O107" s="81"/>
      <c r="P107" s="40"/>
    </row>
    <row r="108" spans="3:16" ht="12.75">
      <c r="C108" s="11">
        <v>22</v>
      </c>
      <c r="D108" s="81"/>
      <c r="E108" s="81"/>
      <c r="F108" s="81"/>
      <c r="G108" s="81"/>
      <c r="H108" s="82"/>
      <c r="I108" s="81">
        <v>0.005</v>
      </c>
      <c r="J108" s="81"/>
      <c r="K108" s="81"/>
      <c r="L108" s="81"/>
      <c r="M108" s="81"/>
      <c r="N108" s="81"/>
      <c r="O108" s="81"/>
      <c r="P108" s="40"/>
    </row>
    <row r="109" spans="3:16" ht="12.75">
      <c r="C109" s="11">
        <v>23</v>
      </c>
      <c r="D109" s="83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40"/>
    </row>
    <row r="110" spans="3:16" ht="12.75">
      <c r="C110" s="11">
        <v>24</v>
      </c>
      <c r="D110" s="83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40"/>
    </row>
    <row r="111" spans="3:16" ht="12.75">
      <c r="C111" s="11">
        <v>25</v>
      </c>
      <c r="D111" s="83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40"/>
    </row>
    <row r="112" spans="3:16" ht="12.75">
      <c r="C112" s="11">
        <v>26</v>
      </c>
      <c r="D112" s="83"/>
      <c r="E112" s="81"/>
      <c r="F112" s="81"/>
      <c r="G112" s="81"/>
      <c r="H112" s="81">
        <v>0.004</v>
      </c>
      <c r="I112" s="81"/>
      <c r="J112" s="81"/>
      <c r="K112" s="81"/>
      <c r="L112" s="81"/>
      <c r="M112" s="81"/>
      <c r="N112" s="81"/>
      <c r="O112" s="81"/>
      <c r="P112" s="40"/>
    </row>
    <row r="113" spans="3:16" ht="12.75">
      <c r="C113" s="11">
        <v>27</v>
      </c>
      <c r="D113" s="83"/>
      <c r="E113" s="81"/>
      <c r="F113" s="81"/>
      <c r="G113" s="81"/>
      <c r="H113" s="81">
        <v>0.004</v>
      </c>
      <c r="I113" s="81"/>
      <c r="J113" s="81"/>
      <c r="K113" s="81"/>
      <c r="L113" s="81"/>
      <c r="M113" s="81"/>
      <c r="N113" s="81"/>
      <c r="O113" s="81"/>
      <c r="P113" s="40"/>
    </row>
    <row r="114" spans="3:16" ht="12.75">
      <c r="C114" s="11">
        <v>28</v>
      </c>
      <c r="D114" s="83"/>
      <c r="E114" s="81"/>
      <c r="F114" s="81"/>
      <c r="G114" s="81"/>
      <c r="H114" s="81">
        <v>0.001</v>
      </c>
      <c r="I114" s="81"/>
      <c r="J114" s="81"/>
      <c r="K114" s="81"/>
      <c r="L114" s="81"/>
      <c r="M114" s="81"/>
      <c r="N114" s="81"/>
      <c r="O114" s="81"/>
      <c r="P114" s="40"/>
    </row>
    <row r="115" spans="3:16" ht="12.75">
      <c r="C115" s="11">
        <v>29</v>
      </c>
      <c r="D115" s="83"/>
      <c r="E115" s="81"/>
      <c r="F115" s="81"/>
      <c r="G115" s="81"/>
      <c r="H115" s="81">
        <v>0.003</v>
      </c>
      <c r="I115" s="81"/>
      <c r="J115" s="81"/>
      <c r="K115" s="81"/>
      <c r="L115" s="81"/>
      <c r="M115" s="81"/>
      <c r="N115" s="81"/>
      <c r="O115" s="81"/>
      <c r="P115" s="40"/>
    </row>
    <row r="116" spans="3:16" ht="12.75">
      <c r="C116" s="55">
        <v>30</v>
      </c>
      <c r="D116" s="83"/>
      <c r="E116" s="84"/>
      <c r="F116" s="81"/>
      <c r="G116" s="84"/>
      <c r="H116" s="81">
        <v>0.002</v>
      </c>
      <c r="I116" s="81"/>
      <c r="J116" s="81"/>
      <c r="K116" s="84"/>
      <c r="L116" s="81"/>
      <c r="M116" s="81"/>
      <c r="N116" s="81"/>
      <c r="O116" s="81"/>
      <c r="P116" s="40"/>
    </row>
    <row r="117" spans="3:16" ht="12.75">
      <c r="C117" s="11">
        <v>31</v>
      </c>
      <c r="D117" s="81"/>
      <c r="E117" s="84"/>
      <c r="F117" s="81"/>
      <c r="G117" s="84"/>
      <c r="H117" s="81"/>
      <c r="I117" s="81"/>
      <c r="J117" s="81"/>
      <c r="K117" s="84"/>
      <c r="L117" s="81"/>
      <c r="M117" s="81"/>
      <c r="N117" s="81"/>
      <c r="O117" s="81"/>
      <c r="P117" s="40"/>
    </row>
    <row r="118" spans="3:16" ht="12.75">
      <c r="C118" s="66"/>
      <c r="D118" s="67"/>
      <c r="E118" s="51"/>
      <c r="F118" s="51"/>
      <c r="G118" s="51"/>
      <c r="H118" s="40"/>
      <c r="I118" s="40"/>
      <c r="J118" s="40"/>
      <c r="K118" s="51"/>
      <c r="L118" s="40"/>
      <c r="M118" s="40"/>
      <c r="N118" s="40"/>
      <c r="O118" s="40"/>
      <c r="P118" s="40"/>
    </row>
    <row r="119" spans="1:16" ht="12.75">
      <c r="A119" s="69"/>
      <c r="B119" s="70" t="s">
        <v>21</v>
      </c>
      <c r="C119" s="10"/>
      <c r="D119" s="71">
        <f>COUNT(D87:D117)</f>
        <v>0</v>
      </c>
      <c r="E119" s="71">
        <f aca="true" t="shared" si="11" ref="E119:O119">COUNT(E87:E117)</f>
        <v>0</v>
      </c>
      <c r="F119" s="71">
        <f t="shared" si="11"/>
        <v>0</v>
      </c>
      <c r="G119" s="71">
        <f t="shared" si="11"/>
        <v>0</v>
      </c>
      <c r="H119" s="71">
        <f t="shared" si="11"/>
        <v>5</v>
      </c>
      <c r="I119" s="71">
        <f t="shared" si="11"/>
        <v>8</v>
      </c>
      <c r="J119" s="71">
        <f t="shared" si="11"/>
        <v>0</v>
      </c>
      <c r="K119" s="71">
        <f t="shared" si="11"/>
        <v>0</v>
      </c>
      <c r="L119" s="71">
        <f t="shared" si="11"/>
        <v>0</v>
      </c>
      <c r="M119" s="71">
        <f t="shared" si="11"/>
        <v>0</v>
      </c>
      <c r="N119" s="71">
        <f t="shared" si="11"/>
        <v>0</v>
      </c>
      <c r="O119" s="71">
        <f t="shared" si="11"/>
        <v>0</v>
      </c>
      <c r="P119" s="37">
        <f>SUM(D119:O119)</f>
        <v>13</v>
      </c>
    </row>
    <row r="120" spans="1:16" ht="12.75">
      <c r="A120" s="69"/>
      <c r="B120" s="70" t="s">
        <v>22</v>
      </c>
      <c r="C120" s="10"/>
      <c r="D120" s="71">
        <f>COUNTIF(D87:D117,"&gt;1")</f>
        <v>0</v>
      </c>
      <c r="E120" s="71">
        <f aca="true" t="shared" si="12" ref="E120:O120">COUNTIF(E87:E117,"&gt;1")</f>
        <v>0</v>
      </c>
      <c r="F120" s="71">
        <f t="shared" si="12"/>
        <v>0</v>
      </c>
      <c r="G120" s="71">
        <f t="shared" si="12"/>
        <v>0</v>
      </c>
      <c r="H120" s="71">
        <f t="shared" si="12"/>
        <v>0</v>
      </c>
      <c r="I120" s="71">
        <f t="shared" si="12"/>
        <v>0</v>
      </c>
      <c r="J120" s="71">
        <f t="shared" si="12"/>
        <v>0</v>
      </c>
      <c r="K120" s="71">
        <f t="shared" si="12"/>
        <v>0</v>
      </c>
      <c r="L120" s="71">
        <f t="shared" si="12"/>
        <v>0</v>
      </c>
      <c r="M120" s="71">
        <f t="shared" si="12"/>
        <v>0</v>
      </c>
      <c r="N120" s="71">
        <f t="shared" si="12"/>
        <v>0</v>
      </c>
      <c r="O120" s="71">
        <f t="shared" si="12"/>
        <v>0</v>
      </c>
      <c r="P120" s="37">
        <f>SUM(D120:O120)</f>
        <v>0</v>
      </c>
    </row>
    <row r="121" spans="1:16" ht="12.75" customHeight="1">
      <c r="A121" s="261" t="s">
        <v>23</v>
      </c>
      <c r="B121" s="261"/>
      <c r="C121" s="10"/>
      <c r="D121" s="232">
        <f>IF(D119&gt;13,SUM(D87:D117)/D119,"")</f>
      </c>
      <c r="E121" s="85">
        <f aca="true" t="shared" si="13" ref="E121:O121">IF(E119&gt;13,SUM(E87:E117)/E119,"")</f>
      </c>
      <c r="F121" s="85">
        <f t="shared" si="13"/>
      </c>
      <c r="G121" s="85">
        <f t="shared" si="13"/>
      </c>
      <c r="H121" s="232">
        <f t="shared" si="13"/>
      </c>
      <c r="I121" s="85">
        <f t="shared" si="13"/>
      </c>
      <c r="J121" s="85">
        <f t="shared" si="13"/>
      </c>
      <c r="K121" s="85">
        <f t="shared" si="13"/>
      </c>
      <c r="L121" s="85">
        <f t="shared" si="13"/>
      </c>
      <c r="M121" s="85">
        <f t="shared" si="13"/>
      </c>
      <c r="N121" s="85">
        <f t="shared" si="13"/>
      </c>
      <c r="O121" s="85">
        <f t="shared" si="13"/>
      </c>
      <c r="P121" s="86">
        <f>AVERAGE(D88:O118)</f>
        <v>0.0033846153846153857</v>
      </c>
    </row>
    <row r="122" spans="1:16" ht="12.75">
      <c r="A122" s="69"/>
      <c r="B122" s="70" t="s">
        <v>24</v>
      </c>
      <c r="C122" s="10"/>
      <c r="D122" s="85">
        <f>MAX(D87:D117)</f>
        <v>0</v>
      </c>
      <c r="E122" s="85">
        <f aca="true" t="shared" si="14" ref="E122:O122">MAX(E87:E117)</f>
        <v>0</v>
      </c>
      <c r="F122" s="85">
        <f t="shared" si="14"/>
        <v>0</v>
      </c>
      <c r="G122" s="85">
        <f t="shared" si="14"/>
        <v>0</v>
      </c>
      <c r="H122" s="85">
        <f t="shared" si="14"/>
        <v>0.004</v>
      </c>
      <c r="I122" s="85">
        <f t="shared" si="14"/>
        <v>0.007</v>
      </c>
      <c r="J122" s="85">
        <f t="shared" si="14"/>
        <v>0</v>
      </c>
      <c r="K122" s="85">
        <f t="shared" si="14"/>
        <v>0</v>
      </c>
      <c r="L122" s="85">
        <f t="shared" si="14"/>
        <v>0</v>
      </c>
      <c r="M122" s="85">
        <f t="shared" si="14"/>
        <v>0</v>
      </c>
      <c r="N122" s="85">
        <f t="shared" si="14"/>
        <v>0</v>
      </c>
      <c r="O122" s="85">
        <f t="shared" si="14"/>
        <v>0</v>
      </c>
      <c r="P122" s="86">
        <f>MAX(D122:O122)</f>
        <v>0.007</v>
      </c>
    </row>
    <row r="123" spans="1:16" ht="12.75">
      <c r="A123" s="69"/>
      <c r="B123" s="70" t="s">
        <v>25</v>
      </c>
      <c r="C123" s="10"/>
      <c r="D123" s="85">
        <f>MIN(D87:D117)</f>
        <v>0</v>
      </c>
      <c r="E123" s="85">
        <f aca="true" t="shared" si="15" ref="E123:O123">MIN(E87:E117)</f>
        <v>0</v>
      </c>
      <c r="F123" s="85">
        <f t="shared" si="15"/>
        <v>0</v>
      </c>
      <c r="G123" s="85">
        <f t="shared" si="15"/>
        <v>0</v>
      </c>
      <c r="H123" s="85">
        <f t="shared" si="15"/>
        <v>0.001</v>
      </c>
      <c r="I123" s="85">
        <f t="shared" si="15"/>
        <v>0.002</v>
      </c>
      <c r="J123" s="85">
        <f t="shared" si="15"/>
        <v>0</v>
      </c>
      <c r="K123" s="85">
        <f t="shared" si="15"/>
        <v>0</v>
      </c>
      <c r="L123" s="85">
        <f t="shared" si="15"/>
        <v>0</v>
      </c>
      <c r="M123" s="85">
        <f t="shared" si="15"/>
        <v>0</v>
      </c>
      <c r="N123" s="85">
        <f t="shared" si="15"/>
        <v>0</v>
      </c>
      <c r="O123" s="85">
        <f t="shared" si="15"/>
        <v>0</v>
      </c>
      <c r="P123" s="86">
        <f>MIN(D123:O123)</f>
        <v>0</v>
      </c>
    </row>
    <row r="124" spans="1:16" ht="12.75">
      <c r="A124" s="69"/>
      <c r="B124" s="70"/>
      <c r="C124" s="87"/>
      <c r="D124" s="239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9"/>
    </row>
    <row r="125" spans="1:16" ht="12.75">
      <c r="A125" s="69"/>
      <c r="B125" s="70"/>
      <c r="C125" s="10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90"/>
      <c r="P125" s="91"/>
    </row>
    <row r="126" spans="1:16" ht="12.75">
      <c r="A126" s="75"/>
      <c r="B126" s="46"/>
      <c r="C126" s="92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3"/>
    </row>
    <row r="127" spans="1:16" ht="12.75">
      <c r="A127" s="56"/>
      <c r="B127" s="57" t="s">
        <v>34</v>
      </c>
      <c r="C127" s="10"/>
      <c r="D127" s="10" t="s">
        <v>7</v>
      </c>
      <c r="E127" s="10" t="s">
        <v>8</v>
      </c>
      <c r="F127" s="10" t="s">
        <v>9</v>
      </c>
      <c r="G127" s="10" t="s">
        <v>10</v>
      </c>
      <c r="H127" s="10" t="s">
        <v>11</v>
      </c>
      <c r="I127" s="10" t="s">
        <v>12</v>
      </c>
      <c r="J127" s="10" t="s">
        <v>13</v>
      </c>
      <c r="K127" s="10" t="s">
        <v>14</v>
      </c>
      <c r="L127" s="10" t="s">
        <v>15</v>
      </c>
      <c r="M127" s="10" t="s">
        <v>16</v>
      </c>
      <c r="N127" s="10" t="s">
        <v>17</v>
      </c>
      <c r="O127" s="58" t="s">
        <v>18</v>
      </c>
      <c r="P127" s="9"/>
    </row>
    <row r="128" spans="2:16" ht="12.75">
      <c r="B128" s="59"/>
      <c r="C128" s="10" t="s">
        <v>6</v>
      </c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58"/>
      <c r="P128" s="9"/>
    </row>
    <row r="129" spans="3:16" ht="12.75">
      <c r="C129" s="11">
        <v>1</v>
      </c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94"/>
      <c r="P129" s="62"/>
    </row>
    <row r="130" spans="3:16" ht="12.75">
      <c r="C130" s="11">
        <v>2</v>
      </c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94"/>
      <c r="P130" s="62"/>
    </row>
    <row r="131" spans="3:16" ht="12.75">
      <c r="C131" s="11">
        <v>3</v>
      </c>
      <c r="D131" s="54"/>
      <c r="E131" s="54"/>
      <c r="F131" s="54"/>
      <c r="G131" s="54"/>
      <c r="H131" s="237"/>
      <c r="I131" s="54"/>
      <c r="J131" s="54"/>
      <c r="K131" s="54"/>
      <c r="L131" s="54"/>
      <c r="M131" s="54"/>
      <c r="N131" s="54"/>
      <c r="O131" s="94"/>
      <c r="P131" s="62"/>
    </row>
    <row r="132" spans="3:16" ht="12.75">
      <c r="C132" s="11">
        <v>4</v>
      </c>
      <c r="D132" s="54"/>
      <c r="E132" s="54"/>
      <c r="F132" s="54"/>
      <c r="G132" s="54"/>
      <c r="H132" s="237"/>
      <c r="I132" s="54"/>
      <c r="J132" s="54"/>
      <c r="K132" s="54"/>
      <c r="L132" s="54"/>
      <c r="M132" s="54"/>
      <c r="N132" s="54"/>
      <c r="O132" s="94"/>
      <c r="P132" s="62"/>
    </row>
    <row r="133" spans="3:16" ht="12.75">
      <c r="C133" s="11">
        <v>5</v>
      </c>
      <c r="D133" s="54"/>
      <c r="E133" s="54"/>
      <c r="F133" s="54"/>
      <c r="G133" s="54"/>
      <c r="H133" s="237"/>
      <c r="I133" s="54"/>
      <c r="J133" s="54"/>
      <c r="K133" s="54"/>
      <c r="L133" s="54"/>
      <c r="M133" s="54"/>
      <c r="N133" s="54"/>
      <c r="O133" s="94"/>
      <c r="P133" s="62"/>
    </row>
    <row r="134" spans="3:16" ht="12.75">
      <c r="C134" s="11">
        <v>6</v>
      </c>
      <c r="D134" s="54"/>
      <c r="E134" s="54"/>
      <c r="F134" s="54"/>
      <c r="G134" s="54"/>
      <c r="H134" s="237"/>
      <c r="I134" s="54"/>
      <c r="J134" s="54"/>
      <c r="K134" s="54"/>
      <c r="L134" s="54"/>
      <c r="M134" s="54"/>
      <c r="N134" s="54"/>
      <c r="O134" s="94"/>
      <c r="P134" s="62"/>
    </row>
    <row r="135" spans="3:16" ht="12.75">
      <c r="C135" s="11">
        <v>7</v>
      </c>
      <c r="D135" s="54"/>
      <c r="E135" s="54"/>
      <c r="F135" s="54"/>
      <c r="G135" s="54"/>
      <c r="H135" s="237"/>
      <c r="I135" s="54"/>
      <c r="J135" s="54"/>
      <c r="K135" s="54"/>
      <c r="L135" s="54"/>
      <c r="M135" s="54"/>
      <c r="N135" s="54"/>
      <c r="O135" s="94"/>
      <c r="P135" s="62"/>
    </row>
    <row r="136" spans="3:16" ht="12.75">
      <c r="C136" s="11">
        <v>8</v>
      </c>
      <c r="D136" s="54"/>
      <c r="E136" s="54"/>
      <c r="F136" s="54"/>
      <c r="G136" s="54"/>
      <c r="H136" s="237"/>
      <c r="I136" s="54"/>
      <c r="J136" s="54"/>
      <c r="K136" s="54"/>
      <c r="L136" s="54"/>
      <c r="M136" s="54"/>
      <c r="N136" s="54"/>
      <c r="O136" s="94"/>
      <c r="P136" s="62"/>
    </row>
    <row r="137" spans="3:16" ht="12.75">
      <c r="C137" s="11">
        <v>9</v>
      </c>
      <c r="D137" s="54"/>
      <c r="E137" s="54"/>
      <c r="F137" s="54"/>
      <c r="G137" s="54"/>
      <c r="H137" s="237"/>
      <c r="I137" s="54"/>
      <c r="J137" s="54"/>
      <c r="K137" s="54"/>
      <c r="L137" s="54"/>
      <c r="M137" s="54"/>
      <c r="N137" s="54"/>
      <c r="O137" s="94"/>
      <c r="P137" s="62"/>
    </row>
    <row r="138" spans="3:16" ht="12.75">
      <c r="C138" s="11">
        <v>10</v>
      </c>
      <c r="D138" s="54"/>
      <c r="E138" s="54"/>
      <c r="F138" s="54"/>
      <c r="G138" s="54"/>
      <c r="H138" s="237"/>
      <c r="I138" s="54"/>
      <c r="J138" s="54"/>
      <c r="K138" s="54"/>
      <c r="L138" s="54"/>
      <c r="M138" s="54"/>
      <c r="N138" s="54"/>
      <c r="O138" s="94"/>
      <c r="P138" s="62"/>
    </row>
    <row r="139" spans="3:16" ht="12.75">
      <c r="C139" s="11">
        <v>11</v>
      </c>
      <c r="D139" s="54"/>
      <c r="E139" s="54"/>
      <c r="F139" s="54"/>
      <c r="G139" s="54"/>
      <c r="H139" s="237"/>
      <c r="I139" s="54"/>
      <c r="J139" s="54"/>
      <c r="K139" s="54"/>
      <c r="L139" s="54"/>
      <c r="M139" s="54"/>
      <c r="N139" s="54"/>
      <c r="O139" s="94"/>
      <c r="P139" s="62"/>
    </row>
    <row r="140" spans="3:16" ht="12.75">
      <c r="C140" s="11">
        <v>12</v>
      </c>
      <c r="D140" s="54"/>
      <c r="E140" s="54"/>
      <c r="F140" s="54"/>
      <c r="G140" s="54"/>
      <c r="H140" s="237"/>
      <c r="I140" s="81">
        <v>0.025</v>
      </c>
      <c r="J140" s="54"/>
      <c r="K140" s="54"/>
      <c r="L140" s="54"/>
      <c r="M140" s="54"/>
      <c r="N140" s="54"/>
      <c r="O140" s="94"/>
      <c r="P140" s="62"/>
    </row>
    <row r="141" spans="3:16" ht="12.75">
      <c r="C141" s="11">
        <v>13</v>
      </c>
      <c r="D141" s="54"/>
      <c r="E141" s="54"/>
      <c r="F141" s="54"/>
      <c r="G141" s="54"/>
      <c r="H141" s="237"/>
      <c r="I141" s="40">
        <v>1.4</v>
      </c>
      <c r="J141" s="54"/>
      <c r="K141" s="54"/>
      <c r="L141" s="54"/>
      <c r="M141" s="54"/>
      <c r="N141" s="54"/>
      <c r="O141" s="94"/>
      <c r="P141" s="62"/>
    </row>
    <row r="142" spans="3:16" ht="12.75">
      <c r="C142" s="11">
        <v>14</v>
      </c>
      <c r="D142" s="237"/>
      <c r="E142" s="54"/>
      <c r="F142" s="54"/>
      <c r="G142" s="54"/>
      <c r="H142" s="237"/>
      <c r="I142" s="81">
        <v>0.025</v>
      </c>
      <c r="J142" s="54"/>
      <c r="K142" s="54"/>
      <c r="L142" s="54"/>
      <c r="M142" s="54"/>
      <c r="N142" s="54"/>
      <c r="O142" s="94"/>
      <c r="P142" s="62"/>
    </row>
    <row r="143" spans="3:16" ht="12.75">
      <c r="C143" s="11">
        <v>15</v>
      </c>
      <c r="D143" s="54"/>
      <c r="E143" s="54"/>
      <c r="F143" s="54"/>
      <c r="G143" s="54"/>
      <c r="H143" s="237"/>
      <c r="I143" s="81">
        <v>0.025</v>
      </c>
      <c r="J143" s="54"/>
      <c r="K143" s="54"/>
      <c r="L143" s="54"/>
      <c r="M143" s="54"/>
      <c r="N143" s="54"/>
      <c r="O143" s="94"/>
      <c r="P143" s="62"/>
    </row>
    <row r="144" spans="3:16" ht="12.75">
      <c r="C144" s="11">
        <v>16</v>
      </c>
      <c r="D144" s="54"/>
      <c r="E144" s="54"/>
      <c r="F144" s="54"/>
      <c r="G144" s="54"/>
      <c r="H144" s="237"/>
      <c r="I144" s="81">
        <v>0.025</v>
      </c>
      <c r="J144" s="54"/>
      <c r="K144" s="54"/>
      <c r="L144" s="54"/>
      <c r="M144" s="54"/>
      <c r="N144" s="54"/>
      <c r="O144" s="94"/>
      <c r="P144" s="62"/>
    </row>
    <row r="145" spans="3:16" ht="12.75">
      <c r="C145" s="11">
        <v>17</v>
      </c>
      <c r="D145" s="54"/>
      <c r="E145" s="54"/>
      <c r="F145" s="54"/>
      <c r="G145" s="54"/>
      <c r="H145" s="237"/>
      <c r="I145" s="81">
        <v>0.025</v>
      </c>
      <c r="J145" s="54"/>
      <c r="K145" s="54"/>
      <c r="L145" s="54"/>
      <c r="M145" s="54"/>
      <c r="N145" s="54"/>
      <c r="O145" s="94"/>
      <c r="P145" s="62"/>
    </row>
    <row r="146" spans="3:16" ht="12.75">
      <c r="C146" s="11">
        <v>18</v>
      </c>
      <c r="D146" s="54"/>
      <c r="E146" s="54"/>
      <c r="F146" s="54"/>
      <c r="G146" s="54"/>
      <c r="H146" s="237"/>
      <c r="I146" s="54"/>
      <c r="J146" s="54"/>
      <c r="K146" s="54"/>
      <c r="L146" s="54"/>
      <c r="M146" s="54"/>
      <c r="N146" s="54"/>
      <c r="O146" s="94"/>
      <c r="P146" s="62"/>
    </row>
    <row r="147" spans="3:16" ht="12.75">
      <c r="C147" s="11">
        <v>19</v>
      </c>
      <c r="D147" s="54"/>
      <c r="E147" s="54"/>
      <c r="F147" s="54"/>
      <c r="G147" s="54"/>
      <c r="H147" s="237"/>
      <c r="I147" s="54"/>
      <c r="J147" s="54"/>
      <c r="K147" s="54"/>
      <c r="L147" s="54"/>
      <c r="M147" s="54"/>
      <c r="N147" s="54"/>
      <c r="O147" s="94"/>
      <c r="P147" s="62"/>
    </row>
    <row r="148" spans="3:16" ht="12.75">
      <c r="C148" s="11">
        <v>20</v>
      </c>
      <c r="D148" s="54"/>
      <c r="E148" s="54"/>
      <c r="F148" s="54"/>
      <c r="G148" s="54"/>
      <c r="H148" s="237"/>
      <c r="I148" s="54"/>
      <c r="J148" s="54"/>
      <c r="K148" s="54"/>
      <c r="L148" s="54"/>
      <c r="M148" s="54"/>
      <c r="N148" s="54"/>
      <c r="O148" s="94"/>
      <c r="P148" s="62"/>
    </row>
    <row r="149" spans="3:16" ht="12.75">
      <c r="C149" s="11">
        <v>21</v>
      </c>
      <c r="D149" s="54"/>
      <c r="E149" s="54"/>
      <c r="F149" s="54"/>
      <c r="G149" s="54"/>
      <c r="H149" s="237"/>
      <c r="I149" s="54">
        <v>2.7</v>
      </c>
      <c r="J149" s="54"/>
      <c r="K149" s="54"/>
      <c r="L149" s="54"/>
      <c r="M149" s="54"/>
      <c r="N149" s="54"/>
      <c r="O149" s="94"/>
      <c r="P149" s="62"/>
    </row>
    <row r="150" spans="3:16" ht="12.75">
      <c r="C150" s="11">
        <v>22</v>
      </c>
      <c r="D150" s="54"/>
      <c r="E150" s="54"/>
      <c r="F150" s="54"/>
      <c r="G150" s="54"/>
      <c r="H150" s="237"/>
      <c r="I150" s="54">
        <v>0.4</v>
      </c>
      <c r="J150" s="54"/>
      <c r="K150" s="54"/>
      <c r="L150" s="54"/>
      <c r="M150" s="54"/>
      <c r="N150" s="54"/>
      <c r="O150" s="94"/>
      <c r="P150" s="62"/>
    </row>
    <row r="151" spans="3:16" ht="12.75">
      <c r="C151" s="11">
        <v>23</v>
      </c>
      <c r="D151" s="95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94"/>
      <c r="P151" s="62"/>
    </row>
    <row r="152" spans="3:16" ht="12.75">
      <c r="C152" s="11">
        <v>24</v>
      </c>
      <c r="D152" s="95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94"/>
      <c r="P152" s="62"/>
    </row>
    <row r="153" spans="3:16" ht="12.75">
      <c r="C153" s="11">
        <v>25</v>
      </c>
      <c r="D153" s="95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94"/>
      <c r="P153" s="62"/>
    </row>
    <row r="154" spans="3:16" ht="12.75">
      <c r="C154" s="11">
        <v>26</v>
      </c>
      <c r="D154" s="95"/>
      <c r="E154" s="54"/>
      <c r="F154" s="54"/>
      <c r="G154" s="54"/>
      <c r="H154" s="40">
        <v>0.14</v>
      </c>
      <c r="I154" s="54"/>
      <c r="J154" s="54"/>
      <c r="K154" s="54"/>
      <c r="L154" s="54"/>
      <c r="M154" s="54"/>
      <c r="N154" s="54"/>
      <c r="O154" s="94"/>
      <c r="P154" s="62"/>
    </row>
    <row r="155" spans="3:16" ht="12.75">
      <c r="C155" s="11">
        <v>27</v>
      </c>
      <c r="D155" s="95"/>
      <c r="E155" s="54"/>
      <c r="F155" s="54"/>
      <c r="G155" s="54"/>
      <c r="H155" s="40">
        <v>0.09</v>
      </c>
      <c r="I155" s="54"/>
      <c r="J155" s="54"/>
      <c r="K155" s="54"/>
      <c r="L155" s="54"/>
      <c r="M155" s="54"/>
      <c r="N155" s="54"/>
      <c r="O155" s="94"/>
      <c r="P155" s="62"/>
    </row>
    <row r="156" spans="3:16" ht="12.75">
      <c r="C156" s="11">
        <v>28</v>
      </c>
      <c r="D156" s="95"/>
      <c r="E156" s="54"/>
      <c r="F156" s="54"/>
      <c r="G156" s="54"/>
      <c r="H156" s="81">
        <v>0.025</v>
      </c>
      <c r="I156" s="54"/>
      <c r="J156" s="54"/>
      <c r="K156" s="54"/>
      <c r="L156" s="54"/>
      <c r="M156" s="54"/>
      <c r="N156" s="54"/>
      <c r="O156" s="94"/>
      <c r="P156" s="62"/>
    </row>
    <row r="157" spans="3:16" ht="12.75">
      <c r="C157" s="11">
        <v>29</v>
      </c>
      <c r="D157" s="95"/>
      <c r="E157" s="54"/>
      <c r="F157" s="54"/>
      <c r="G157" s="54"/>
      <c r="H157" s="81">
        <v>0.025</v>
      </c>
      <c r="I157" s="54"/>
      <c r="J157" s="54"/>
      <c r="K157" s="54"/>
      <c r="L157" s="54"/>
      <c r="M157" s="54"/>
      <c r="N157" s="54"/>
      <c r="O157" s="94"/>
      <c r="P157" s="62"/>
    </row>
    <row r="158" spans="3:16" ht="12.75">
      <c r="C158" s="55">
        <v>30</v>
      </c>
      <c r="D158" s="95"/>
      <c r="E158" s="96"/>
      <c r="F158" s="54"/>
      <c r="G158" s="96"/>
      <c r="H158" s="81">
        <v>0.025</v>
      </c>
      <c r="I158" s="54"/>
      <c r="J158" s="54"/>
      <c r="K158" s="96"/>
      <c r="L158" s="54"/>
      <c r="M158" s="54"/>
      <c r="N158" s="54"/>
      <c r="O158" s="94"/>
      <c r="P158" s="62"/>
    </row>
    <row r="159" spans="3:16" ht="12.75">
      <c r="C159" s="11">
        <v>31</v>
      </c>
      <c r="D159" s="54"/>
      <c r="E159" s="96"/>
      <c r="F159" s="54"/>
      <c r="G159" s="96"/>
      <c r="H159" s="40"/>
      <c r="I159" s="54"/>
      <c r="J159" s="54"/>
      <c r="K159" s="96"/>
      <c r="L159" s="54"/>
      <c r="M159" s="54"/>
      <c r="N159" s="54"/>
      <c r="O159" s="94"/>
      <c r="P159" s="62"/>
    </row>
    <row r="160" spans="3:16" ht="12.75">
      <c r="C160" s="66"/>
      <c r="D160" s="67"/>
      <c r="E160" s="51"/>
      <c r="F160" s="51"/>
      <c r="G160" s="51"/>
      <c r="H160" s="40"/>
      <c r="I160" s="40"/>
      <c r="J160" s="40"/>
      <c r="K160" s="51"/>
      <c r="L160" s="40"/>
      <c r="M160" s="40"/>
      <c r="N160" s="40"/>
      <c r="O160" s="68"/>
      <c r="P160" s="62"/>
    </row>
    <row r="161" spans="1:16" ht="12.75">
      <c r="A161" s="69"/>
      <c r="B161" s="70" t="s">
        <v>21</v>
      </c>
      <c r="C161" s="10"/>
      <c r="D161" s="71">
        <f>COUNT(D129:D159)</f>
        <v>0</v>
      </c>
      <c r="E161" s="71">
        <f aca="true" t="shared" si="16" ref="E161:O161">COUNT(E129:E159)</f>
        <v>0</v>
      </c>
      <c r="F161" s="71">
        <f t="shared" si="16"/>
        <v>0</v>
      </c>
      <c r="G161" s="71">
        <f t="shared" si="16"/>
        <v>0</v>
      </c>
      <c r="H161" s="71">
        <f t="shared" si="16"/>
        <v>5</v>
      </c>
      <c r="I161" s="71">
        <f t="shared" si="16"/>
        <v>8</v>
      </c>
      <c r="J161" s="71">
        <f t="shared" si="16"/>
        <v>0</v>
      </c>
      <c r="K161" s="71">
        <f t="shared" si="16"/>
        <v>0</v>
      </c>
      <c r="L161" s="71">
        <f t="shared" si="16"/>
        <v>0</v>
      </c>
      <c r="M161" s="71">
        <f t="shared" si="16"/>
        <v>0</v>
      </c>
      <c r="N161" s="71">
        <f t="shared" si="16"/>
        <v>0</v>
      </c>
      <c r="O161" s="72">
        <f t="shared" si="16"/>
        <v>0</v>
      </c>
      <c r="P161" s="37">
        <f>SUM(D161:O161)</f>
        <v>13</v>
      </c>
    </row>
    <row r="162" spans="1:16" ht="12.75">
      <c r="A162" s="69"/>
      <c r="B162" s="70" t="s">
        <v>22</v>
      </c>
      <c r="C162" s="10"/>
      <c r="D162" s="71">
        <f>COUNTIF(D129:D159,"&gt;5")</f>
        <v>0</v>
      </c>
      <c r="E162" s="71">
        <f aca="true" t="shared" si="17" ref="E162:O162">COUNTIF(E129:E159,"&gt;5")</f>
        <v>0</v>
      </c>
      <c r="F162" s="71">
        <f t="shared" si="17"/>
        <v>0</v>
      </c>
      <c r="G162" s="71">
        <f t="shared" si="17"/>
        <v>0</v>
      </c>
      <c r="H162" s="71">
        <f t="shared" si="17"/>
        <v>0</v>
      </c>
      <c r="I162" s="71">
        <f t="shared" si="17"/>
        <v>0</v>
      </c>
      <c r="J162" s="71">
        <f t="shared" si="17"/>
        <v>0</v>
      </c>
      <c r="K162" s="71">
        <f t="shared" si="17"/>
        <v>0</v>
      </c>
      <c r="L162" s="71">
        <f t="shared" si="17"/>
        <v>0</v>
      </c>
      <c r="M162" s="71">
        <f t="shared" si="17"/>
        <v>0</v>
      </c>
      <c r="N162" s="71">
        <f t="shared" si="17"/>
        <v>0</v>
      </c>
      <c r="O162" s="72">
        <f t="shared" si="17"/>
        <v>0</v>
      </c>
      <c r="P162" s="37">
        <f>SUM(D162:O162)</f>
        <v>0</v>
      </c>
    </row>
    <row r="163" spans="1:16" ht="12.75" customHeight="1">
      <c r="A163" s="261" t="s">
        <v>23</v>
      </c>
      <c r="B163" s="261"/>
      <c r="C163" s="10"/>
      <c r="D163" s="73">
        <f>IF(D161&gt;13,SUM(D129:D159)/D161,"")</f>
      </c>
      <c r="E163" s="73">
        <f aca="true" t="shared" si="18" ref="E163:O163">IF(E161&gt;13,SUM(E129:E159)/E161,"")</f>
      </c>
      <c r="F163" s="73">
        <f t="shared" si="18"/>
      </c>
      <c r="G163" s="73">
        <f t="shared" si="18"/>
      </c>
      <c r="H163" s="85">
        <f t="shared" si="18"/>
      </c>
      <c r="I163" s="73">
        <f t="shared" si="18"/>
      </c>
      <c r="J163" s="73">
        <f t="shared" si="18"/>
      </c>
      <c r="K163" s="73">
        <f t="shared" si="18"/>
      </c>
      <c r="L163" s="73">
        <f t="shared" si="18"/>
      </c>
      <c r="M163" s="73">
        <f t="shared" si="18"/>
      </c>
      <c r="N163" s="73">
        <f t="shared" si="18"/>
      </c>
      <c r="O163" s="74">
        <f t="shared" si="18"/>
      </c>
      <c r="P163" s="41">
        <f>AVERAGE(D130:O160)</f>
        <v>0.37923076923076926</v>
      </c>
    </row>
    <row r="164" spans="1:16" ht="12.75">
      <c r="A164" s="69"/>
      <c r="B164" s="70" t="s">
        <v>24</v>
      </c>
      <c r="C164" s="10"/>
      <c r="D164" s="73">
        <f>MAX(D129:D159)</f>
        <v>0</v>
      </c>
      <c r="E164" s="73">
        <f aca="true" t="shared" si="19" ref="E164:O164">MAX(E129:E159)</f>
        <v>0</v>
      </c>
      <c r="F164" s="73">
        <f t="shared" si="19"/>
        <v>0</v>
      </c>
      <c r="G164" s="73">
        <f t="shared" si="19"/>
        <v>0</v>
      </c>
      <c r="H164" s="73">
        <f t="shared" si="19"/>
        <v>0.14</v>
      </c>
      <c r="I164" s="73">
        <f t="shared" si="19"/>
        <v>2.7</v>
      </c>
      <c r="J164" s="73">
        <f t="shared" si="19"/>
        <v>0</v>
      </c>
      <c r="K164" s="73">
        <f t="shared" si="19"/>
        <v>0</v>
      </c>
      <c r="L164" s="73">
        <f t="shared" si="19"/>
        <v>0</v>
      </c>
      <c r="M164" s="73">
        <f t="shared" si="19"/>
        <v>0</v>
      </c>
      <c r="N164" s="73">
        <f t="shared" si="19"/>
        <v>0</v>
      </c>
      <c r="O164" s="74">
        <f t="shared" si="19"/>
        <v>0</v>
      </c>
      <c r="P164" s="41">
        <f>MAX(D164:O164)</f>
        <v>2.7</v>
      </c>
    </row>
    <row r="165" spans="1:16" ht="12.75">
      <c r="A165" s="69"/>
      <c r="B165" s="70" t="s">
        <v>25</v>
      </c>
      <c r="C165" s="10"/>
      <c r="D165" s="73">
        <f>MIN(D129:D159)</f>
        <v>0</v>
      </c>
      <c r="E165" s="73">
        <f aca="true" t="shared" si="20" ref="E165:O165">MIN(E129:E159)</f>
        <v>0</v>
      </c>
      <c r="F165" s="73">
        <f t="shared" si="20"/>
        <v>0</v>
      </c>
      <c r="G165" s="73">
        <f t="shared" si="20"/>
        <v>0</v>
      </c>
      <c r="H165" s="73">
        <f t="shared" si="20"/>
        <v>0.025</v>
      </c>
      <c r="I165" s="73">
        <f t="shared" si="20"/>
        <v>0.025</v>
      </c>
      <c r="J165" s="85">
        <f t="shared" si="20"/>
        <v>0</v>
      </c>
      <c r="K165" s="73">
        <f t="shared" si="20"/>
        <v>0</v>
      </c>
      <c r="L165" s="73">
        <f t="shared" si="20"/>
        <v>0</v>
      </c>
      <c r="M165" s="73">
        <f t="shared" si="20"/>
        <v>0</v>
      </c>
      <c r="N165" s="73">
        <f t="shared" si="20"/>
        <v>0</v>
      </c>
      <c r="O165" s="74">
        <f t="shared" si="20"/>
        <v>0</v>
      </c>
      <c r="P165" s="41">
        <f>MIN(D165:O165)</f>
        <v>0</v>
      </c>
    </row>
    <row r="166" spans="1:16" ht="12.75">
      <c r="A166" s="69"/>
      <c r="B166" s="70"/>
      <c r="C166" s="97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68"/>
      <c r="P166" s="41"/>
    </row>
    <row r="167" spans="1:16" ht="12.75">
      <c r="A167" s="69"/>
      <c r="B167" s="70"/>
      <c r="C167" s="97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68"/>
      <c r="P167" s="40"/>
    </row>
    <row r="168" spans="4:16" ht="12.75"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98"/>
      <c r="P168" s="79"/>
    </row>
    <row r="169" spans="1:16" ht="12.75">
      <c r="A169" s="56"/>
      <c r="B169" s="57" t="s">
        <v>35</v>
      </c>
      <c r="C169" s="10"/>
      <c r="D169" s="10" t="s">
        <v>7</v>
      </c>
      <c r="E169" s="10" t="s">
        <v>8</v>
      </c>
      <c r="F169" s="10" t="s">
        <v>9</v>
      </c>
      <c r="G169" s="10" t="s">
        <v>10</v>
      </c>
      <c r="H169" s="10" t="s">
        <v>11</v>
      </c>
      <c r="I169" s="10" t="s">
        <v>12</v>
      </c>
      <c r="J169" s="10" t="s">
        <v>13</v>
      </c>
      <c r="K169" s="10" t="s">
        <v>14</v>
      </c>
      <c r="L169" s="10" t="s">
        <v>15</v>
      </c>
      <c r="M169" s="10" t="s">
        <v>16</v>
      </c>
      <c r="N169" s="10" t="s">
        <v>17</v>
      </c>
      <c r="O169" s="58" t="s">
        <v>18</v>
      </c>
      <c r="P169" s="9"/>
    </row>
    <row r="170" spans="2:16" ht="12.75">
      <c r="B170" s="59"/>
      <c r="C170" s="10" t="s">
        <v>6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99"/>
      <c r="P170" s="62"/>
    </row>
    <row r="171" spans="3:16" ht="12.75">
      <c r="C171" s="11">
        <v>1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63"/>
      <c r="N171" s="54"/>
      <c r="O171" s="94"/>
      <c r="P171" s="62"/>
    </row>
    <row r="172" spans="3:16" ht="12.75">
      <c r="C172" s="11">
        <v>2</v>
      </c>
      <c r="D172" s="54"/>
      <c r="E172" s="54"/>
      <c r="F172" s="54"/>
      <c r="G172" s="54"/>
      <c r="H172" s="54"/>
      <c r="I172" s="54"/>
      <c r="J172" s="54"/>
      <c r="K172" s="54"/>
      <c r="L172" s="54"/>
      <c r="M172" s="63"/>
      <c r="N172" s="54"/>
      <c r="O172" s="94"/>
      <c r="P172" s="62"/>
    </row>
    <row r="173" spans="3:16" ht="12.75">
      <c r="C173" s="11">
        <v>3</v>
      </c>
      <c r="D173" s="54"/>
      <c r="E173" s="54"/>
      <c r="F173" s="54"/>
      <c r="G173" s="54"/>
      <c r="H173" s="237"/>
      <c r="I173" s="54"/>
      <c r="J173" s="54"/>
      <c r="K173" s="54"/>
      <c r="L173" s="54"/>
      <c r="M173" s="54"/>
      <c r="N173" s="54"/>
      <c r="O173" s="94"/>
      <c r="P173" s="62"/>
    </row>
    <row r="174" spans="3:16" ht="12.75">
      <c r="C174" s="11">
        <v>4</v>
      </c>
      <c r="D174" s="54"/>
      <c r="E174" s="54"/>
      <c r="F174" s="54"/>
      <c r="G174" s="54"/>
      <c r="H174" s="237"/>
      <c r="I174" s="54"/>
      <c r="J174" s="54"/>
      <c r="K174" s="54"/>
      <c r="L174" s="54"/>
      <c r="M174" s="54"/>
      <c r="N174" s="54"/>
      <c r="O174" s="94"/>
      <c r="P174" s="62"/>
    </row>
    <row r="175" spans="3:16" ht="12.75">
      <c r="C175" s="11">
        <v>5</v>
      </c>
      <c r="D175" s="54"/>
      <c r="E175" s="54"/>
      <c r="F175" s="54"/>
      <c r="G175" s="54"/>
      <c r="H175" s="237"/>
      <c r="I175" s="54"/>
      <c r="J175" s="54"/>
      <c r="K175" s="54"/>
      <c r="L175" s="54"/>
      <c r="M175" s="54"/>
      <c r="N175" s="54"/>
      <c r="O175" s="94"/>
      <c r="P175" s="62"/>
    </row>
    <row r="176" spans="3:16" ht="12.75">
      <c r="C176" s="11">
        <v>6</v>
      </c>
      <c r="D176" s="54"/>
      <c r="E176" s="54"/>
      <c r="F176" s="54"/>
      <c r="G176" s="54"/>
      <c r="H176" s="237"/>
      <c r="I176" s="54"/>
      <c r="J176" s="54"/>
      <c r="K176" s="54"/>
      <c r="L176" s="54"/>
      <c r="M176" s="63"/>
      <c r="N176" s="54"/>
      <c r="O176" s="94"/>
      <c r="P176" s="62"/>
    </row>
    <row r="177" spans="3:16" ht="12.75">
      <c r="C177" s="11">
        <v>7</v>
      </c>
      <c r="D177" s="54"/>
      <c r="E177" s="54"/>
      <c r="F177" s="54"/>
      <c r="G177" s="54"/>
      <c r="H177" s="237"/>
      <c r="I177" s="54"/>
      <c r="J177" s="54"/>
      <c r="K177" s="54"/>
      <c r="L177" s="54"/>
      <c r="M177" s="54"/>
      <c r="N177" s="54"/>
      <c r="O177" s="94"/>
      <c r="P177" s="62"/>
    </row>
    <row r="178" spans="3:16" ht="12.75">
      <c r="C178" s="11">
        <v>8</v>
      </c>
      <c r="D178" s="54"/>
      <c r="E178" s="54"/>
      <c r="F178" s="54"/>
      <c r="G178" s="54"/>
      <c r="H178" s="237"/>
      <c r="I178" s="54"/>
      <c r="J178" s="54"/>
      <c r="K178" s="54"/>
      <c r="L178" s="54"/>
      <c r="M178" s="54"/>
      <c r="N178" s="54"/>
      <c r="O178" s="94"/>
      <c r="P178" s="62"/>
    </row>
    <row r="179" spans="3:16" ht="12.75">
      <c r="C179" s="11">
        <v>9</v>
      </c>
      <c r="D179" s="54"/>
      <c r="E179" s="54"/>
      <c r="F179" s="54"/>
      <c r="G179" s="54"/>
      <c r="H179" s="237"/>
      <c r="I179" s="54"/>
      <c r="J179" s="54"/>
      <c r="K179" s="54"/>
      <c r="L179" s="54"/>
      <c r="M179" s="54"/>
      <c r="N179" s="54"/>
      <c r="O179" s="94"/>
      <c r="P179" s="62"/>
    </row>
    <row r="180" spans="3:16" ht="12.75">
      <c r="C180" s="11">
        <v>10</v>
      </c>
      <c r="D180" s="54"/>
      <c r="E180" s="54"/>
      <c r="F180" s="54"/>
      <c r="G180" s="54"/>
      <c r="H180" s="237"/>
      <c r="I180" s="54"/>
      <c r="J180" s="54"/>
      <c r="K180" s="54"/>
      <c r="L180" s="54"/>
      <c r="M180" s="54"/>
      <c r="N180" s="54"/>
      <c r="O180" s="94"/>
      <c r="P180" s="62"/>
    </row>
    <row r="181" spans="3:16" ht="12.75">
      <c r="C181" s="11">
        <v>11</v>
      </c>
      <c r="D181" s="54"/>
      <c r="E181" s="54"/>
      <c r="F181" s="54"/>
      <c r="G181" s="54"/>
      <c r="H181" s="237"/>
      <c r="I181" s="54"/>
      <c r="J181" s="54"/>
      <c r="K181" s="54"/>
      <c r="L181" s="54"/>
      <c r="M181" s="54"/>
      <c r="N181" s="54"/>
      <c r="O181" s="94"/>
      <c r="P181" s="62"/>
    </row>
    <row r="182" spans="3:16" ht="12.75">
      <c r="C182" s="11">
        <v>12</v>
      </c>
      <c r="D182" s="54"/>
      <c r="E182" s="54"/>
      <c r="F182" s="54"/>
      <c r="G182" s="54"/>
      <c r="H182" s="237"/>
      <c r="I182" s="54">
        <v>1.5</v>
      </c>
      <c r="J182" s="54"/>
      <c r="K182" s="54"/>
      <c r="L182" s="54"/>
      <c r="M182" s="54"/>
      <c r="N182" s="54"/>
      <c r="O182" s="94"/>
      <c r="P182" s="62"/>
    </row>
    <row r="183" spans="3:16" ht="12.75">
      <c r="C183" s="11">
        <v>13</v>
      </c>
      <c r="D183" s="54"/>
      <c r="E183" s="54"/>
      <c r="F183" s="54"/>
      <c r="G183" s="54"/>
      <c r="H183" s="237"/>
      <c r="I183" s="54">
        <v>2.1</v>
      </c>
      <c r="J183" s="54"/>
      <c r="K183" s="54"/>
      <c r="L183" s="54"/>
      <c r="M183" s="54"/>
      <c r="N183" s="54"/>
      <c r="O183" s="94"/>
      <c r="P183" s="62"/>
    </row>
    <row r="184" spans="3:16" ht="12.75">
      <c r="C184" s="11">
        <v>14</v>
      </c>
      <c r="D184" s="54"/>
      <c r="E184" s="54"/>
      <c r="F184" s="54"/>
      <c r="G184" s="54"/>
      <c r="H184" s="237"/>
      <c r="I184" s="54">
        <v>2</v>
      </c>
      <c r="J184" s="54"/>
      <c r="K184" s="54"/>
      <c r="L184" s="54"/>
      <c r="M184" s="54"/>
      <c r="N184" s="54"/>
      <c r="O184" s="94"/>
      <c r="P184" s="62"/>
    </row>
    <row r="185" spans="3:16" ht="12.75">
      <c r="C185" s="11">
        <v>15</v>
      </c>
      <c r="D185" s="54"/>
      <c r="E185" s="54"/>
      <c r="F185" s="54"/>
      <c r="G185" s="54"/>
      <c r="H185" s="237"/>
      <c r="I185" s="54">
        <v>3.1</v>
      </c>
      <c r="J185" s="54"/>
      <c r="K185" s="54"/>
      <c r="L185" s="54"/>
      <c r="M185" s="54"/>
      <c r="N185" s="54"/>
      <c r="O185" s="94"/>
      <c r="P185" s="62"/>
    </row>
    <row r="186" spans="3:16" ht="12.75">
      <c r="C186" s="11">
        <v>16</v>
      </c>
      <c r="D186" s="54"/>
      <c r="E186" s="54"/>
      <c r="F186" s="54"/>
      <c r="G186" s="54"/>
      <c r="H186" s="237"/>
      <c r="I186" s="54">
        <v>2.7</v>
      </c>
      <c r="J186" s="54"/>
      <c r="K186" s="54"/>
      <c r="L186" s="54"/>
      <c r="M186" s="54"/>
      <c r="N186" s="54"/>
      <c r="O186" s="94"/>
      <c r="P186" s="62"/>
    </row>
    <row r="187" spans="3:16" ht="12.75">
      <c r="C187" s="11">
        <v>17</v>
      </c>
      <c r="D187" s="54"/>
      <c r="E187" s="54"/>
      <c r="F187" s="54"/>
      <c r="G187" s="54"/>
      <c r="H187" s="237"/>
      <c r="I187" s="54">
        <v>0.45</v>
      </c>
      <c r="J187" s="54"/>
      <c r="K187" s="54"/>
      <c r="L187" s="54"/>
      <c r="M187" s="54"/>
      <c r="N187" s="54"/>
      <c r="O187" s="94"/>
      <c r="P187" s="62"/>
    </row>
    <row r="188" spans="3:16" ht="12.75">
      <c r="C188" s="11">
        <v>18</v>
      </c>
      <c r="D188" s="54"/>
      <c r="E188" s="54"/>
      <c r="F188" s="54"/>
      <c r="G188" s="54"/>
      <c r="H188" s="237"/>
      <c r="I188" s="54"/>
      <c r="J188" s="54"/>
      <c r="K188" s="54"/>
      <c r="L188" s="54"/>
      <c r="M188" s="54"/>
      <c r="N188" s="54"/>
      <c r="O188" s="94"/>
      <c r="P188" s="62"/>
    </row>
    <row r="189" spans="3:16" ht="12.75">
      <c r="C189" s="11">
        <v>19</v>
      </c>
      <c r="D189" s="54"/>
      <c r="E189" s="54"/>
      <c r="F189" s="54"/>
      <c r="G189" s="54"/>
      <c r="H189" s="237"/>
      <c r="I189" s="54"/>
      <c r="J189" s="54"/>
      <c r="K189" s="54"/>
      <c r="L189" s="54"/>
      <c r="M189" s="54"/>
      <c r="N189" s="54"/>
      <c r="O189" s="94"/>
      <c r="P189" s="62"/>
    </row>
    <row r="190" spans="3:16" ht="12.75">
      <c r="C190" s="11">
        <v>20</v>
      </c>
      <c r="D190" s="54"/>
      <c r="E190" s="54"/>
      <c r="F190" s="54"/>
      <c r="G190" s="54"/>
      <c r="H190" s="237"/>
      <c r="I190" s="54"/>
      <c r="J190" s="54"/>
      <c r="K190" s="54"/>
      <c r="L190" s="54"/>
      <c r="M190" s="54"/>
      <c r="N190" s="54"/>
      <c r="O190" s="94"/>
      <c r="P190" s="62"/>
    </row>
    <row r="191" spans="3:16" ht="12.75">
      <c r="C191" s="11">
        <v>21</v>
      </c>
      <c r="D191" s="54"/>
      <c r="E191" s="54"/>
      <c r="F191" s="54"/>
      <c r="G191" s="54"/>
      <c r="H191" s="237"/>
      <c r="I191" s="54">
        <v>3.5</v>
      </c>
      <c r="J191" s="54"/>
      <c r="K191" s="54"/>
      <c r="L191" s="54"/>
      <c r="M191" s="54"/>
      <c r="N191" s="54"/>
      <c r="O191" s="94"/>
      <c r="P191" s="62"/>
    </row>
    <row r="192" spans="3:16" ht="12.75">
      <c r="C192" s="11">
        <v>22</v>
      </c>
      <c r="D192" s="54"/>
      <c r="E192" s="54"/>
      <c r="F192" s="54"/>
      <c r="G192" s="54"/>
      <c r="H192" s="237"/>
      <c r="I192" s="54">
        <v>5.8</v>
      </c>
      <c r="J192" s="54"/>
      <c r="K192" s="54"/>
      <c r="L192" s="54"/>
      <c r="M192" s="54"/>
      <c r="N192" s="54"/>
      <c r="O192" s="94"/>
      <c r="P192" s="62"/>
    </row>
    <row r="193" spans="3:16" ht="12.75">
      <c r="C193" s="11">
        <v>23</v>
      </c>
      <c r="D193" s="95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94"/>
      <c r="P193" s="62"/>
    </row>
    <row r="194" spans="3:16" ht="12.75">
      <c r="C194" s="11">
        <v>24</v>
      </c>
      <c r="D194" s="63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94"/>
      <c r="P194" s="62"/>
    </row>
    <row r="195" spans="3:16" ht="12.75">
      <c r="C195" s="11">
        <v>25</v>
      </c>
      <c r="D195" s="95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94"/>
      <c r="P195" s="62"/>
    </row>
    <row r="196" spans="3:16" ht="12.75">
      <c r="C196" s="11">
        <v>26</v>
      </c>
      <c r="D196" s="95"/>
      <c r="E196" s="54"/>
      <c r="F196" s="54"/>
      <c r="G196" s="54"/>
      <c r="H196" s="54">
        <v>2.1</v>
      </c>
      <c r="I196" s="54"/>
      <c r="J196" s="54"/>
      <c r="K196" s="54"/>
      <c r="L196" s="63"/>
      <c r="M196" s="54"/>
      <c r="N196" s="54"/>
      <c r="O196" s="94"/>
      <c r="P196" s="62"/>
    </row>
    <row r="197" spans="3:16" ht="12.75">
      <c r="C197" s="11">
        <v>27</v>
      </c>
      <c r="D197" s="95"/>
      <c r="E197" s="54"/>
      <c r="F197" s="54"/>
      <c r="G197" s="54"/>
      <c r="H197" s="54">
        <v>1</v>
      </c>
      <c r="I197" s="54"/>
      <c r="J197" s="54"/>
      <c r="K197" s="54"/>
      <c r="L197" s="63"/>
      <c r="M197" s="54"/>
      <c r="N197" s="54"/>
      <c r="O197" s="94"/>
      <c r="P197" s="62"/>
    </row>
    <row r="198" spans="3:16" ht="12.75">
      <c r="C198" s="11">
        <v>28</v>
      </c>
      <c r="D198" s="95"/>
      <c r="E198" s="54"/>
      <c r="F198" s="54"/>
      <c r="G198" s="54"/>
      <c r="H198" s="54">
        <v>0.9</v>
      </c>
      <c r="I198" s="54"/>
      <c r="J198" s="54"/>
      <c r="K198" s="54"/>
      <c r="L198" s="63"/>
      <c r="M198" s="54"/>
      <c r="N198" s="54"/>
      <c r="O198" s="94"/>
      <c r="P198" s="62"/>
    </row>
    <row r="199" spans="3:16" ht="12.75">
      <c r="C199" s="11">
        <v>29</v>
      </c>
      <c r="D199" s="95"/>
      <c r="E199" s="54"/>
      <c r="F199" s="54"/>
      <c r="G199" s="54"/>
      <c r="H199" s="54">
        <v>6.1</v>
      </c>
      <c r="I199" s="54"/>
      <c r="J199" s="54"/>
      <c r="K199" s="54"/>
      <c r="L199" s="63"/>
      <c r="M199" s="54"/>
      <c r="N199" s="54"/>
      <c r="O199" s="94"/>
      <c r="P199" s="62"/>
    </row>
    <row r="200" spans="3:16" ht="12.75">
      <c r="C200" s="55">
        <v>30</v>
      </c>
      <c r="D200" s="95"/>
      <c r="E200" s="96"/>
      <c r="F200" s="54"/>
      <c r="G200" s="96"/>
      <c r="H200" s="40">
        <v>0.45</v>
      </c>
      <c r="I200" s="54"/>
      <c r="J200" s="54"/>
      <c r="K200" s="96"/>
      <c r="L200" s="54"/>
      <c r="M200" s="54"/>
      <c r="N200" s="54"/>
      <c r="O200" s="94"/>
      <c r="P200" s="62"/>
    </row>
    <row r="201" spans="3:16" ht="12.75">
      <c r="C201" s="11">
        <v>31</v>
      </c>
      <c r="D201" s="54"/>
      <c r="E201" s="96"/>
      <c r="F201" s="96"/>
      <c r="G201" s="96"/>
      <c r="H201" s="54"/>
      <c r="I201" s="54"/>
      <c r="J201" s="54"/>
      <c r="K201" s="96"/>
      <c r="L201" s="54"/>
      <c r="M201" s="54"/>
      <c r="N201" s="54"/>
      <c r="O201" s="94"/>
      <c r="P201" s="62"/>
    </row>
    <row r="202" spans="3:16" ht="12.75">
      <c r="C202" s="66"/>
      <c r="D202" s="67"/>
      <c r="E202" s="51"/>
      <c r="F202" s="51"/>
      <c r="G202" s="51"/>
      <c r="H202" s="40"/>
      <c r="I202" s="40"/>
      <c r="J202" s="40"/>
      <c r="K202" s="51"/>
      <c r="L202" s="40"/>
      <c r="M202" s="40"/>
      <c r="N202" s="40"/>
      <c r="O202" s="68"/>
      <c r="P202" s="62"/>
    </row>
    <row r="203" spans="1:16" ht="12.75">
      <c r="A203" s="69"/>
      <c r="B203" s="70" t="s">
        <v>21</v>
      </c>
      <c r="C203" s="10"/>
      <c r="D203" s="71">
        <f aca="true" t="shared" si="21" ref="D203:O203">COUNT(D171:D201)</f>
        <v>0</v>
      </c>
      <c r="E203" s="71">
        <f t="shared" si="21"/>
        <v>0</v>
      </c>
      <c r="F203" s="71">
        <f t="shared" si="21"/>
        <v>0</v>
      </c>
      <c r="G203" s="71">
        <f t="shared" si="21"/>
        <v>0</v>
      </c>
      <c r="H203" s="71">
        <f t="shared" si="21"/>
        <v>5</v>
      </c>
      <c r="I203" s="71">
        <f t="shared" si="21"/>
        <v>8</v>
      </c>
      <c r="J203" s="71">
        <f t="shared" si="21"/>
        <v>0</v>
      </c>
      <c r="K203" s="71">
        <f t="shared" si="21"/>
        <v>0</v>
      </c>
      <c r="L203" s="71">
        <f t="shared" si="21"/>
        <v>0</v>
      </c>
      <c r="M203" s="71">
        <f t="shared" si="21"/>
        <v>0</v>
      </c>
      <c r="N203" s="71">
        <f t="shared" si="21"/>
        <v>0</v>
      </c>
      <c r="O203" s="72">
        <f t="shared" si="21"/>
        <v>0</v>
      </c>
      <c r="P203" s="37">
        <f>SUM(D203:O203)</f>
        <v>13</v>
      </c>
    </row>
    <row r="204" spans="1:16" ht="12.75">
      <c r="A204" s="69"/>
      <c r="B204" s="70" t="s">
        <v>22</v>
      </c>
      <c r="C204" s="10"/>
      <c r="D204" s="71">
        <f>COUNTIF(D171:D201,"&gt;20")</f>
        <v>0</v>
      </c>
      <c r="E204" s="71">
        <f aca="true" t="shared" si="22" ref="E204:O204">COUNTIF(E171:E201,"&gt;20")</f>
        <v>0</v>
      </c>
      <c r="F204" s="71">
        <f t="shared" si="22"/>
        <v>0</v>
      </c>
      <c r="G204" s="71">
        <f t="shared" si="22"/>
        <v>0</v>
      </c>
      <c r="H204" s="71">
        <f t="shared" si="22"/>
        <v>0</v>
      </c>
      <c r="I204" s="71">
        <f t="shared" si="22"/>
        <v>0</v>
      </c>
      <c r="J204" s="71">
        <f t="shared" si="22"/>
        <v>0</v>
      </c>
      <c r="K204" s="71">
        <f t="shared" si="22"/>
        <v>0</v>
      </c>
      <c r="L204" s="71">
        <f t="shared" si="22"/>
        <v>0</v>
      </c>
      <c r="M204" s="71">
        <f t="shared" si="22"/>
        <v>0</v>
      </c>
      <c r="N204" s="71">
        <f t="shared" si="22"/>
        <v>0</v>
      </c>
      <c r="O204" s="72">
        <f t="shared" si="22"/>
        <v>0</v>
      </c>
      <c r="P204" s="37">
        <f>SUM(D204:O204)</f>
        <v>0</v>
      </c>
    </row>
    <row r="205" spans="1:16" ht="12.75" customHeight="1">
      <c r="A205" s="261" t="s">
        <v>23</v>
      </c>
      <c r="B205" s="261"/>
      <c r="C205" s="10"/>
      <c r="D205" s="73">
        <f>IF(D203&gt;13,SUM(D171:D201)/D203,"")</f>
      </c>
      <c r="E205" s="73">
        <f aca="true" t="shared" si="23" ref="E205:O205">IF(E203&gt;13,SUM(E171:E201)/E203,"")</f>
      </c>
      <c r="F205" s="73">
        <f t="shared" si="23"/>
      </c>
      <c r="G205" s="73">
        <f t="shared" si="23"/>
      </c>
      <c r="H205" s="73">
        <f t="shared" si="23"/>
      </c>
      <c r="I205" s="73">
        <f t="shared" si="23"/>
      </c>
      <c r="J205" s="73">
        <f t="shared" si="23"/>
      </c>
      <c r="K205" s="73">
        <f t="shared" si="23"/>
      </c>
      <c r="L205" s="73">
        <f t="shared" si="23"/>
      </c>
      <c r="M205" s="73">
        <f t="shared" si="23"/>
      </c>
      <c r="N205" s="73">
        <f t="shared" si="23"/>
      </c>
      <c r="O205" s="74">
        <f t="shared" si="23"/>
      </c>
      <c r="P205" s="41">
        <f>AVERAGE(D172:O202)</f>
        <v>2.4384615384615382</v>
      </c>
    </row>
    <row r="206" spans="1:16" ht="12.75">
      <c r="A206" s="69"/>
      <c r="B206" s="70" t="s">
        <v>24</v>
      </c>
      <c r="C206" s="10"/>
      <c r="D206" s="73">
        <f>MAX(D171:D201)</f>
        <v>0</v>
      </c>
      <c r="E206" s="73">
        <f aca="true" t="shared" si="24" ref="E206:O206">MAX(E171:E201)</f>
        <v>0</v>
      </c>
      <c r="F206" s="73">
        <f t="shared" si="24"/>
        <v>0</v>
      </c>
      <c r="G206" s="73">
        <f t="shared" si="24"/>
        <v>0</v>
      </c>
      <c r="H206" s="73">
        <f t="shared" si="24"/>
        <v>6.1</v>
      </c>
      <c r="I206" s="73">
        <f t="shared" si="24"/>
        <v>5.8</v>
      </c>
      <c r="J206" s="73">
        <f t="shared" si="24"/>
        <v>0</v>
      </c>
      <c r="K206" s="73">
        <f t="shared" si="24"/>
        <v>0</v>
      </c>
      <c r="L206" s="73">
        <f t="shared" si="24"/>
        <v>0</v>
      </c>
      <c r="M206" s="73">
        <f t="shared" si="24"/>
        <v>0</v>
      </c>
      <c r="N206" s="73">
        <f t="shared" si="24"/>
        <v>0</v>
      </c>
      <c r="O206" s="74">
        <f t="shared" si="24"/>
        <v>0</v>
      </c>
      <c r="P206" s="41">
        <f>MAX(D206:O206)</f>
        <v>6.1</v>
      </c>
    </row>
    <row r="207" spans="1:16" ht="12.75">
      <c r="A207" s="69"/>
      <c r="B207" s="70" t="s">
        <v>25</v>
      </c>
      <c r="C207" s="10"/>
      <c r="D207" s="73">
        <f>MIN(D171:D201)</f>
        <v>0</v>
      </c>
      <c r="E207" s="73">
        <f aca="true" t="shared" si="25" ref="E207:O207">MIN(E171:E201)</f>
        <v>0</v>
      </c>
      <c r="F207" s="73">
        <f t="shared" si="25"/>
        <v>0</v>
      </c>
      <c r="G207" s="73">
        <f t="shared" si="25"/>
        <v>0</v>
      </c>
      <c r="H207" s="73">
        <f t="shared" si="25"/>
        <v>0.45</v>
      </c>
      <c r="I207" s="73">
        <f t="shared" si="25"/>
        <v>0.45</v>
      </c>
      <c r="J207" s="73">
        <f t="shared" si="25"/>
        <v>0</v>
      </c>
      <c r="K207" s="73">
        <f t="shared" si="25"/>
        <v>0</v>
      </c>
      <c r="L207" s="73">
        <f t="shared" si="25"/>
        <v>0</v>
      </c>
      <c r="M207" s="73">
        <f t="shared" si="25"/>
        <v>0</v>
      </c>
      <c r="N207" s="73">
        <f t="shared" si="25"/>
        <v>0</v>
      </c>
      <c r="O207" s="74">
        <f t="shared" si="25"/>
        <v>0</v>
      </c>
      <c r="P207" s="41">
        <f>MIN(D207:O207)</f>
        <v>0</v>
      </c>
    </row>
    <row r="208" spans="1:16" ht="12.75">
      <c r="A208" s="69"/>
      <c r="B208" s="70"/>
      <c r="C208" s="97"/>
      <c r="D208" s="60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94"/>
      <c r="P208" s="101"/>
    </row>
    <row r="209" spans="1:16" ht="12.75">
      <c r="A209" s="69"/>
      <c r="B209" s="70"/>
      <c r="C209" s="97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100"/>
      <c r="P209" s="91"/>
    </row>
  </sheetData>
  <sheetProtection selectLockedCells="1" selectUnlockedCells="1"/>
  <mergeCells count="14">
    <mergeCell ref="A163:B163"/>
    <mergeCell ref="A205:B205"/>
    <mergeCell ref="A38:C38"/>
    <mergeCell ref="A39:C39"/>
    <mergeCell ref="A40:C40"/>
    <mergeCell ref="A41:C41"/>
    <mergeCell ref="A79:B79"/>
    <mergeCell ref="A121:B121"/>
    <mergeCell ref="K1:N1"/>
    <mergeCell ref="A35:C35"/>
    <mergeCell ref="A36:C36"/>
    <mergeCell ref="A37:C37"/>
    <mergeCell ref="E1:F2"/>
    <mergeCell ref="G1:H1"/>
  </mergeCells>
  <printOptions/>
  <pageMargins left="0.35433070866141736" right="0.35433070866141736" top="0.5905511811023623" bottom="0.1968503937007874" header="0.5118110236220472" footer="0.5118110236220472"/>
  <pageSetup horizontalDpi="300" verticalDpi="300" orientation="landscape" paperSize="9" scale="95" r:id="rId1"/>
  <rowBreaks count="4" manualBreakCount="4">
    <brk id="42" max="255" man="1"/>
    <brk id="84" max="255" man="1"/>
    <brk id="126" max="255" man="1"/>
    <brk id="1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33"/>
  <sheetViews>
    <sheetView zoomScaleSheetLayoutView="97" zoomScalePageLayoutView="0" workbookViewId="0" topLeftCell="A4">
      <selection activeCell="K27" sqref="K27"/>
    </sheetView>
  </sheetViews>
  <sheetFormatPr defaultColWidth="8.7109375" defaultRowHeight="12.75"/>
  <cols>
    <col min="1" max="1" width="18.00390625" style="1" customWidth="1"/>
    <col min="2" max="2" width="7.7109375" style="1" customWidth="1"/>
    <col min="3" max="4" width="8.7109375" style="1" customWidth="1"/>
    <col min="5" max="5" width="8.421875" style="1" customWidth="1"/>
    <col min="6" max="6" width="8.7109375" style="1" customWidth="1"/>
    <col min="7" max="7" width="8.421875" style="1" customWidth="1"/>
    <col min="8" max="8" width="9.7109375" style="1" customWidth="1"/>
    <col min="9" max="9" width="8.7109375" style="1" customWidth="1"/>
    <col min="10" max="10" width="9.421875" style="1" customWidth="1"/>
    <col min="11" max="11" width="9.00390625" style="1" customWidth="1"/>
    <col min="12" max="13" width="8.7109375" style="1" customWidth="1"/>
    <col min="14" max="14" width="8.57421875" style="1" customWidth="1"/>
    <col min="15" max="15" width="7.28125" style="1" customWidth="1"/>
    <col min="16" max="16" width="8.7109375" style="1" customWidth="1"/>
    <col min="17" max="17" width="8.8515625" style="1" customWidth="1"/>
    <col min="18" max="16384" width="8.7109375" style="1" customWidth="1"/>
  </cols>
  <sheetData>
    <row r="1" spans="1:16" ht="15" customHeight="1">
      <c r="A1" s="263" t="s">
        <v>36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102"/>
    </row>
    <row r="2" ht="12" customHeight="1"/>
    <row r="3" spans="1:16" ht="27.75" customHeight="1">
      <c r="A3" s="5" t="s">
        <v>0</v>
      </c>
      <c r="B3" s="3" t="str">
        <f>SO2!B1</f>
        <v>2023 ГОД.</v>
      </c>
      <c r="C3" s="5" t="s">
        <v>1</v>
      </c>
      <c r="D3" s="256" t="s">
        <v>37</v>
      </c>
      <c r="E3" s="256"/>
      <c r="F3" s="5" t="s">
        <v>38</v>
      </c>
      <c r="G3" s="32" t="s">
        <v>39</v>
      </c>
      <c r="H3" s="5" t="s">
        <v>5</v>
      </c>
      <c r="I3" s="256" t="str">
        <f>Jan!C3</f>
        <v>ЦЕНТАР ГРАДА - УЛ. ТИХОМИРА МАТИЈЕВИЋА 4                       ОПШТИНСКА УПРАВА                   </v>
      </c>
      <c r="J3" s="256"/>
      <c r="K3" s="256"/>
      <c r="L3" s="256"/>
      <c r="M3" s="5"/>
      <c r="N3" s="264" t="str">
        <f>Jan!A3</f>
        <v>МЕСТО – ГОРЊИ МИЛАНОВАЦ  </v>
      </c>
      <c r="O3" s="264"/>
      <c r="P3" s="103"/>
    </row>
    <row r="6" spans="1:18" ht="22.5">
      <c r="A6" s="9"/>
      <c r="B6" s="104" t="s">
        <v>40</v>
      </c>
      <c r="C6" s="10" t="s">
        <v>7</v>
      </c>
      <c r="D6" s="10" t="s">
        <v>8</v>
      </c>
      <c r="E6" s="10" t="s">
        <v>9</v>
      </c>
      <c r="F6" s="10" t="s">
        <v>10</v>
      </c>
      <c r="G6" s="10" t="s">
        <v>11</v>
      </c>
      <c r="H6" s="10" t="s">
        <v>12</v>
      </c>
      <c r="I6" s="10" t="s">
        <v>13</v>
      </c>
      <c r="J6" s="10" t="s">
        <v>14</v>
      </c>
      <c r="K6" s="10" t="s">
        <v>15</v>
      </c>
      <c r="L6" s="10" t="s">
        <v>16</v>
      </c>
      <c r="M6" s="10" t="s">
        <v>17</v>
      </c>
      <c r="N6" s="10" t="s">
        <v>18</v>
      </c>
      <c r="O6" s="10" t="s">
        <v>41</v>
      </c>
      <c r="P6" s="105" t="s">
        <v>42</v>
      </c>
      <c r="R6" s="106" t="s">
        <v>43</v>
      </c>
    </row>
    <row r="7" spans="1:16" ht="18" customHeight="1">
      <c r="A7" s="107"/>
      <c r="B7" s="108" t="s">
        <v>44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107"/>
      <c r="P7" s="107"/>
    </row>
    <row r="8" spans="1:18" ht="18" customHeight="1">
      <c r="A8" s="109" t="s">
        <v>45</v>
      </c>
      <c r="B8" s="110"/>
      <c r="C8" s="235">
        <v>44</v>
      </c>
      <c r="D8" s="235">
        <v>48.6</v>
      </c>
      <c r="E8" s="235">
        <v>42.7</v>
      </c>
      <c r="F8" s="235">
        <v>43.5</v>
      </c>
      <c r="G8" s="235">
        <v>113.5</v>
      </c>
      <c r="H8" s="235">
        <v>112.3</v>
      </c>
      <c r="I8" s="235">
        <v>117.8</v>
      </c>
      <c r="J8" s="235">
        <v>61.6</v>
      </c>
      <c r="K8" s="235"/>
      <c r="L8" s="235"/>
      <c r="M8" s="235"/>
      <c r="N8" s="236"/>
      <c r="O8" s="112">
        <f>SUM(C8:N8)</f>
        <v>584</v>
      </c>
      <c r="P8" s="112">
        <f aca="true" t="shared" si="0" ref="P8:P26">O8/R8</f>
        <v>73</v>
      </c>
      <c r="Q8" s="113"/>
      <c r="R8" s="114">
        <f aca="true" t="shared" si="1" ref="R8:R27">COUNTIF(C8:N8,"&gt;0")</f>
        <v>8</v>
      </c>
    </row>
    <row r="9" spans="1:18" ht="18" customHeight="1">
      <c r="A9" s="109" t="s">
        <v>46</v>
      </c>
      <c r="B9" s="110"/>
      <c r="C9" s="235">
        <v>2.4</v>
      </c>
      <c r="D9" s="235">
        <v>23</v>
      </c>
      <c r="E9" s="235">
        <v>20.8</v>
      </c>
      <c r="F9" s="235">
        <v>13.2</v>
      </c>
      <c r="G9" s="235">
        <v>32.4</v>
      </c>
      <c r="H9" s="235">
        <v>72.1</v>
      </c>
      <c r="I9" s="235">
        <v>10</v>
      </c>
      <c r="J9" s="235">
        <v>28.3</v>
      </c>
      <c r="K9" s="235"/>
      <c r="L9" s="235"/>
      <c r="M9" s="235"/>
      <c r="N9" s="236"/>
      <c r="O9" s="112">
        <f aca="true" t="shared" si="2" ref="O9:O26">SUM(C9:N9)</f>
        <v>202.20000000000002</v>
      </c>
      <c r="P9" s="112">
        <f t="shared" si="0"/>
        <v>25.275000000000002</v>
      </c>
      <c r="Q9" s="113"/>
      <c r="R9" s="114">
        <f t="shared" si="1"/>
        <v>8</v>
      </c>
    </row>
    <row r="10" spans="1:18" ht="18" customHeight="1">
      <c r="A10" s="109" t="s">
        <v>47</v>
      </c>
      <c r="B10" s="110"/>
      <c r="C10" s="235">
        <v>42.1</v>
      </c>
      <c r="D10" s="235">
        <v>25.6</v>
      </c>
      <c r="E10" s="235">
        <v>21.9</v>
      </c>
      <c r="F10" s="235">
        <v>30.3</v>
      </c>
      <c r="G10" s="235">
        <v>81.1</v>
      </c>
      <c r="H10" s="235">
        <v>40.2</v>
      </c>
      <c r="I10" s="235">
        <v>107.8</v>
      </c>
      <c r="J10" s="235">
        <v>33.3</v>
      </c>
      <c r="K10" s="235"/>
      <c r="L10" s="235"/>
      <c r="M10" s="235"/>
      <c r="N10" s="236"/>
      <c r="O10" s="112">
        <f t="shared" si="2"/>
        <v>382.3</v>
      </c>
      <c r="P10" s="112">
        <f t="shared" si="0"/>
        <v>47.7875</v>
      </c>
      <c r="Q10" s="113"/>
      <c r="R10" s="114">
        <f t="shared" si="1"/>
        <v>8</v>
      </c>
    </row>
    <row r="11" spans="1:18" ht="18" customHeight="1">
      <c r="A11" s="109" t="s">
        <v>48</v>
      </c>
      <c r="B11" s="110"/>
      <c r="C11" s="235">
        <v>0.9</v>
      </c>
      <c r="D11" s="235">
        <v>20</v>
      </c>
      <c r="E11" s="235">
        <v>19.4</v>
      </c>
      <c r="F11" s="235">
        <v>12.5</v>
      </c>
      <c r="G11" s="235">
        <v>16.5</v>
      </c>
      <c r="H11" s="235">
        <v>51.4</v>
      </c>
      <c r="I11" s="235">
        <v>7.2</v>
      </c>
      <c r="J11" s="235">
        <v>23.8</v>
      </c>
      <c r="K11" s="235"/>
      <c r="L11" s="235"/>
      <c r="M11" s="235"/>
      <c r="N11" s="236"/>
      <c r="O11" s="112">
        <f t="shared" si="2"/>
        <v>151.7</v>
      </c>
      <c r="P11" s="112">
        <f t="shared" si="0"/>
        <v>18.9625</v>
      </c>
      <c r="Q11" s="113"/>
      <c r="R11" s="114">
        <f t="shared" si="1"/>
        <v>8</v>
      </c>
    </row>
    <row r="12" spans="1:18" ht="18" customHeight="1">
      <c r="A12" s="109" t="s">
        <v>49</v>
      </c>
      <c r="B12" s="110"/>
      <c r="C12" s="235">
        <v>1.5</v>
      </c>
      <c r="D12" s="235">
        <v>19.7</v>
      </c>
      <c r="E12" s="235">
        <v>1.4</v>
      </c>
      <c r="F12" s="235">
        <v>0.7</v>
      </c>
      <c r="G12" s="235">
        <v>15.9</v>
      </c>
      <c r="H12" s="235">
        <v>20.7</v>
      </c>
      <c r="I12" s="235">
        <v>2.8</v>
      </c>
      <c r="J12" s="235">
        <v>4.5</v>
      </c>
      <c r="K12" s="235"/>
      <c r="L12" s="235"/>
      <c r="M12" s="235"/>
      <c r="N12" s="236"/>
      <c r="O12" s="112">
        <f t="shared" si="2"/>
        <v>67.19999999999999</v>
      </c>
      <c r="P12" s="112">
        <f t="shared" si="0"/>
        <v>8.399999999999999</v>
      </c>
      <c r="Q12" s="113"/>
      <c r="R12" s="114">
        <f t="shared" si="1"/>
        <v>8</v>
      </c>
    </row>
    <row r="13" spans="1:18" ht="18" customHeight="1">
      <c r="A13" s="109" t="s">
        <v>50</v>
      </c>
      <c r="B13" s="110"/>
      <c r="C13" s="49">
        <v>6.48</v>
      </c>
      <c r="D13" s="49">
        <v>6.95</v>
      </c>
      <c r="E13" s="49">
        <v>7.08</v>
      </c>
      <c r="F13" s="49">
        <v>6.42</v>
      </c>
      <c r="G13" s="49">
        <v>6.69</v>
      </c>
      <c r="H13" s="49">
        <v>6.5</v>
      </c>
      <c r="I13" s="49">
        <v>6.56</v>
      </c>
      <c r="J13" s="49">
        <v>6.97</v>
      </c>
      <c r="K13" s="49"/>
      <c r="L13" s="49"/>
      <c r="M13" s="49"/>
      <c r="N13" s="111"/>
      <c r="O13" s="112">
        <f t="shared" si="2"/>
        <v>53.65</v>
      </c>
      <c r="P13" s="112">
        <f t="shared" si="0"/>
        <v>6.70625</v>
      </c>
      <c r="Q13" s="113"/>
      <c r="R13" s="114">
        <f t="shared" si="1"/>
        <v>8</v>
      </c>
    </row>
    <row r="14" spans="1:18" ht="18" customHeight="1">
      <c r="A14" s="109" t="s">
        <v>51</v>
      </c>
      <c r="B14" s="110"/>
      <c r="C14" s="48">
        <v>11</v>
      </c>
      <c r="D14" s="48">
        <v>33</v>
      </c>
      <c r="E14" s="48">
        <v>58</v>
      </c>
      <c r="F14" s="48">
        <v>22</v>
      </c>
      <c r="G14" s="48">
        <v>16</v>
      </c>
      <c r="H14" s="48">
        <v>20</v>
      </c>
      <c r="I14" s="48">
        <v>39</v>
      </c>
      <c r="J14" s="48">
        <v>20</v>
      </c>
      <c r="K14" s="48"/>
      <c r="L14" s="48"/>
      <c r="M14" s="48"/>
      <c r="N14" s="228"/>
      <c r="O14" s="125">
        <f t="shared" si="2"/>
        <v>219</v>
      </c>
      <c r="P14" s="125">
        <f t="shared" si="0"/>
        <v>27.375</v>
      </c>
      <c r="Q14" s="113"/>
      <c r="R14" s="114">
        <f t="shared" si="1"/>
        <v>8</v>
      </c>
    </row>
    <row r="15" spans="1:18" ht="18" customHeight="1">
      <c r="A15" s="109" t="s">
        <v>52</v>
      </c>
      <c r="B15" s="110"/>
      <c r="C15" s="49">
        <v>0.04</v>
      </c>
      <c r="D15" s="49">
        <v>0.02</v>
      </c>
      <c r="E15" s="49">
        <v>0.03</v>
      </c>
      <c r="F15" s="49">
        <v>0.02</v>
      </c>
      <c r="G15" s="49">
        <v>0.03</v>
      </c>
      <c r="H15" s="49">
        <v>0.03</v>
      </c>
      <c r="I15" s="49">
        <v>0.03</v>
      </c>
      <c r="J15" s="49">
        <v>0.02</v>
      </c>
      <c r="K15" s="49"/>
      <c r="L15" s="49"/>
      <c r="M15" s="115"/>
      <c r="N15" s="116"/>
      <c r="O15" s="117">
        <f t="shared" si="2"/>
        <v>0.22</v>
      </c>
      <c r="P15" s="117">
        <f t="shared" si="0"/>
        <v>0.0275</v>
      </c>
      <c r="Q15" s="113"/>
      <c r="R15" s="114">
        <f t="shared" si="1"/>
        <v>8</v>
      </c>
    </row>
    <row r="16" spans="1:18" ht="18" customHeight="1">
      <c r="A16" s="109" t="s">
        <v>53</v>
      </c>
      <c r="B16" s="110"/>
      <c r="C16" s="235">
        <v>2</v>
      </c>
      <c r="D16" s="49">
        <v>1.14</v>
      </c>
      <c r="E16" s="235">
        <v>1.2</v>
      </c>
      <c r="F16" s="235">
        <v>1.1</v>
      </c>
      <c r="G16" s="235">
        <v>1.1</v>
      </c>
      <c r="H16" s="235">
        <v>1.1</v>
      </c>
      <c r="I16" s="235">
        <v>1.5</v>
      </c>
      <c r="J16" s="235">
        <v>0.6</v>
      </c>
      <c r="K16" s="235"/>
      <c r="L16" s="235"/>
      <c r="M16" s="235"/>
      <c r="N16" s="236"/>
      <c r="O16" s="112">
        <f t="shared" si="2"/>
        <v>9.739999999999998</v>
      </c>
      <c r="P16" s="112">
        <f t="shared" si="0"/>
        <v>1.2174999999999998</v>
      </c>
      <c r="Q16" s="113"/>
      <c r="R16" s="114">
        <f t="shared" si="1"/>
        <v>8</v>
      </c>
    </row>
    <row r="17" spans="1:18" ht="18" customHeight="1">
      <c r="A17" s="109" t="s">
        <v>54</v>
      </c>
      <c r="B17" s="110"/>
      <c r="C17" s="235">
        <v>6.5</v>
      </c>
      <c r="D17" s="235">
        <v>6.1</v>
      </c>
      <c r="E17" s="235">
        <v>5</v>
      </c>
      <c r="F17" s="235">
        <v>4.9</v>
      </c>
      <c r="G17" s="235">
        <v>7</v>
      </c>
      <c r="H17" s="235">
        <v>5.2</v>
      </c>
      <c r="I17" s="235">
        <v>3.6</v>
      </c>
      <c r="J17" s="235">
        <v>3.2</v>
      </c>
      <c r="K17" s="235"/>
      <c r="L17" s="235"/>
      <c r="M17" s="235"/>
      <c r="N17" s="236"/>
      <c r="O17" s="112">
        <f t="shared" si="2"/>
        <v>41.50000000000001</v>
      </c>
      <c r="P17" s="112">
        <f t="shared" si="0"/>
        <v>5.187500000000001</v>
      </c>
      <c r="Q17" s="113"/>
      <c r="R17" s="114">
        <f t="shared" si="1"/>
        <v>8</v>
      </c>
    </row>
    <row r="18" spans="1:18" ht="18" customHeight="1">
      <c r="A18" s="109" t="s">
        <v>55</v>
      </c>
      <c r="B18" s="110"/>
      <c r="C18" s="235">
        <v>3.2</v>
      </c>
      <c r="D18" s="235">
        <v>4.9</v>
      </c>
      <c r="E18" s="235">
        <v>2.4</v>
      </c>
      <c r="F18" s="235">
        <v>6.4</v>
      </c>
      <c r="G18" s="235">
        <v>10.7</v>
      </c>
      <c r="H18" s="235">
        <v>8.6</v>
      </c>
      <c r="I18" s="235">
        <v>8.4</v>
      </c>
      <c r="J18" s="235">
        <v>4.2</v>
      </c>
      <c r="K18" s="235"/>
      <c r="L18" s="235"/>
      <c r="M18" s="235"/>
      <c r="N18" s="230"/>
      <c r="O18" s="112">
        <f t="shared" si="2"/>
        <v>48.800000000000004</v>
      </c>
      <c r="P18" s="112">
        <f t="shared" si="0"/>
        <v>6.1000000000000005</v>
      </c>
      <c r="Q18" s="113"/>
      <c r="R18" s="114">
        <f t="shared" si="1"/>
        <v>8</v>
      </c>
    </row>
    <row r="19" spans="1:18" ht="18" customHeight="1">
      <c r="A19" s="109" t="s">
        <v>56</v>
      </c>
      <c r="B19" s="110"/>
      <c r="C19" s="235">
        <v>5.3</v>
      </c>
      <c r="D19" s="235">
        <v>4.6</v>
      </c>
      <c r="E19" s="235">
        <v>4.9</v>
      </c>
      <c r="F19" s="235">
        <v>1.3</v>
      </c>
      <c r="G19" s="235">
        <v>13.9</v>
      </c>
      <c r="H19" s="235">
        <v>9.7</v>
      </c>
      <c r="I19" s="235">
        <v>7.6</v>
      </c>
      <c r="J19" s="235">
        <v>3.1</v>
      </c>
      <c r="K19" s="235"/>
      <c r="L19" s="235"/>
      <c r="M19" s="235"/>
      <c r="N19" s="236"/>
      <c r="O19" s="112">
        <f t="shared" si="2"/>
        <v>50.400000000000006</v>
      </c>
      <c r="P19" s="112">
        <f t="shared" si="0"/>
        <v>6.300000000000001</v>
      </c>
      <c r="Q19" s="113"/>
      <c r="R19" s="114">
        <f t="shared" si="1"/>
        <v>8</v>
      </c>
    </row>
    <row r="20" spans="1:18" ht="18" customHeight="1">
      <c r="A20" s="109" t="s">
        <v>57</v>
      </c>
      <c r="B20" s="110"/>
      <c r="C20" s="235">
        <v>0.7</v>
      </c>
      <c r="D20" s="235">
        <v>0.7</v>
      </c>
      <c r="E20" s="235">
        <v>0.7</v>
      </c>
      <c r="F20" s="235">
        <v>0.7</v>
      </c>
      <c r="G20" s="235">
        <v>2.6</v>
      </c>
      <c r="H20" s="235">
        <v>2.2</v>
      </c>
      <c r="I20" s="235">
        <v>1.7</v>
      </c>
      <c r="J20" s="235">
        <v>0.7</v>
      </c>
      <c r="K20" s="235"/>
      <c r="L20" s="235"/>
      <c r="M20" s="235"/>
      <c r="N20" s="236"/>
      <c r="O20" s="112">
        <f t="shared" si="2"/>
        <v>10</v>
      </c>
      <c r="P20" s="112">
        <f t="shared" si="0"/>
        <v>1.25</v>
      </c>
      <c r="Q20" s="113"/>
      <c r="R20" s="114">
        <f t="shared" si="1"/>
        <v>8</v>
      </c>
    </row>
    <row r="21" spans="1:18" ht="18" customHeight="1">
      <c r="A21" s="109" t="s">
        <v>33</v>
      </c>
      <c r="B21" s="110"/>
      <c r="C21" s="115">
        <v>0.625</v>
      </c>
      <c r="D21" s="115">
        <v>0.625</v>
      </c>
      <c r="E21" s="115">
        <v>0.625</v>
      </c>
      <c r="F21" s="115">
        <v>0.625</v>
      </c>
      <c r="G21" s="49">
        <v>2.8</v>
      </c>
      <c r="H21" s="235">
        <v>2.3</v>
      </c>
      <c r="I21" s="115">
        <v>0.65</v>
      </c>
      <c r="J21" s="115">
        <v>0.65</v>
      </c>
      <c r="K21" s="115"/>
      <c r="L21" s="115"/>
      <c r="M21" s="115"/>
      <c r="N21" s="116"/>
      <c r="O21" s="117">
        <f t="shared" si="2"/>
        <v>8.9</v>
      </c>
      <c r="P21" s="117">
        <f t="shared" si="0"/>
        <v>1.1125</v>
      </c>
      <c r="Q21" s="113"/>
      <c r="R21" s="114">
        <f t="shared" si="1"/>
        <v>8</v>
      </c>
    </row>
    <row r="22" spans="1:18" ht="18" customHeight="1">
      <c r="A22" s="109" t="s">
        <v>58</v>
      </c>
      <c r="B22" s="110"/>
      <c r="C22" s="15"/>
      <c r="D22" s="115"/>
      <c r="E22" s="49"/>
      <c r="F22" s="49"/>
      <c r="G22" s="49"/>
      <c r="H22" s="4"/>
      <c r="I22" s="49"/>
      <c r="J22" s="49"/>
      <c r="K22" s="49"/>
      <c r="L22" s="49"/>
      <c r="M22" s="49"/>
      <c r="N22" s="111"/>
      <c r="O22" s="112">
        <f t="shared" si="2"/>
        <v>0</v>
      </c>
      <c r="P22" s="112" t="e">
        <f t="shared" si="0"/>
        <v>#DIV/0!</v>
      </c>
      <c r="Q22" s="113"/>
      <c r="R22" s="114">
        <f t="shared" si="1"/>
        <v>0</v>
      </c>
    </row>
    <row r="23" spans="1:18" ht="18" customHeight="1">
      <c r="A23" s="109" t="s">
        <v>34</v>
      </c>
      <c r="B23" s="110"/>
      <c r="C23" s="49">
        <v>0.5</v>
      </c>
      <c r="D23" s="49">
        <v>0.5</v>
      </c>
      <c r="E23" s="49">
        <v>0.5</v>
      </c>
      <c r="F23" s="49">
        <v>0.5</v>
      </c>
      <c r="G23" s="49">
        <v>0.5</v>
      </c>
      <c r="H23" s="49">
        <v>0.5</v>
      </c>
      <c r="I23" s="49">
        <v>0.5</v>
      </c>
      <c r="J23" s="49">
        <v>0.5</v>
      </c>
      <c r="K23" s="49"/>
      <c r="L23" s="49"/>
      <c r="M23" s="49"/>
      <c r="N23" s="111"/>
      <c r="O23" s="112">
        <f t="shared" si="2"/>
        <v>4</v>
      </c>
      <c r="P23" s="112">
        <f t="shared" si="0"/>
        <v>0.5</v>
      </c>
      <c r="Q23" s="113"/>
      <c r="R23" s="114">
        <f t="shared" si="1"/>
        <v>8</v>
      </c>
    </row>
    <row r="24" spans="1:18" ht="18" customHeight="1">
      <c r="A24" s="109" t="s">
        <v>59</v>
      </c>
      <c r="B24" s="110"/>
      <c r="C24" s="115">
        <v>0.625</v>
      </c>
      <c r="D24" s="115">
        <v>0.625</v>
      </c>
      <c r="E24" s="115">
        <v>0.625</v>
      </c>
      <c r="F24" s="115">
        <v>0.625</v>
      </c>
      <c r="G24" s="49">
        <v>0.65</v>
      </c>
      <c r="H24" s="49">
        <v>0.65</v>
      </c>
      <c r="I24" s="49">
        <v>5</v>
      </c>
      <c r="J24" s="49">
        <v>0.65</v>
      </c>
      <c r="K24" s="49"/>
      <c r="L24" s="49"/>
      <c r="M24" s="49"/>
      <c r="N24" s="111"/>
      <c r="O24" s="112">
        <f t="shared" si="2"/>
        <v>9.450000000000001</v>
      </c>
      <c r="P24" s="112">
        <f t="shared" si="0"/>
        <v>1.1812500000000001</v>
      </c>
      <c r="Q24" s="113"/>
      <c r="R24" s="114">
        <f t="shared" si="1"/>
        <v>8</v>
      </c>
    </row>
    <row r="25" spans="1:18" ht="18" customHeight="1">
      <c r="A25" s="109" t="s">
        <v>32</v>
      </c>
      <c r="B25" s="110"/>
      <c r="C25" s="50">
        <v>0.5</v>
      </c>
      <c r="D25" s="50">
        <v>0.05</v>
      </c>
      <c r="E25" s="50">
        <v>0.05</v>
      </c>
      <c r="F25" s="50">
        <v>0.5</v>
      </c>
      <c r="G25" s="50">
        <v>0.5</v>
      </c>
      <c r="H25" s="50">
        <v>0.5</v>
      </c>
      <c r="I25" s="50">
        <v>0.5</v>
      </c>
      <c r="J25" s="118">
        <v>0.05</v>
      </c>
      <c r="K25" s="118"/>
      <c r="L25" s="118"/>
      <c r="M25" s="118"/>
      <c r="N25" s="119"/>
      <c r="O25" s="112">
        <f t="shared" si="2"/>
        <v>2.65</v>
      </c>
      <c r="P25" s="112">
        <f t="shared" si="0"/>
        <v>0.33125</v>
      </c>
      <c r="Q25" s="113"/>
      <c r="R25" s="114">
        <f t="shared" si="1"/>
        <v>8</v>
      </c>
    </row>
    <row r="26" spans="1:18" ht="18" customHeight="1">
      <c r="A26" s="109" t="s">
        <v>60</v>
      </c>
      <c r="B26" s="110"/>
      <c r="C26" s="118">
        <v>0.1</v>
      </c>
      <c r="D26" s="118"/>
      <c r="E26" s="118">
        <v>0.1</v>
      </c>
      <c r="F26" s="118">
        <v>0.1</v>
      </c>
      <c r="G26" s="118">
        <v>0.2</v>
      </c>
      <c r="H26" s="118">
        <v>0.1</v>
      </c>
      <c r="I26" s="118">
        <v>0.1</v>
      </c>
      <c r="J26" s="118">
        <v>0.1</v>
      </c>
      <c r="K26" s="118"/>
      <c r="L26" s="118"/>
      <c r="M26" s="118"/>
      <c r="N26" s="120"/>
      <c r="O26" s="112">
        <f t="shared" si="2"/>
        <v>0.7999999999999999</v>
      </c>
      <c r="P26" s="112">
        <f t="shared" si="0"/>
        <v>0.11428571428571428</v>
      </c>
      <c r="Q26" s="113"/>
      <c r="R26" s="114">
        <f t="shared" si="1"/>
        <v>7</v>
      </c>
    </row>
    <row r="27" spans="1:18" ht="16.5" customHeight="1">
      <c r="A27" s="265" t="s">
        <v>61</v>
      </c>
      <c r="B27" s="265"/>
      <c r="C27" s="121">
        <v>1</v>
      </c>
      <c r="D27" s="121">
        <v>1</v>
      </c>
      <c r="E27" s="121">
        <v>1</v>
      </c>
      <c r="F27" s="121">
        <v>1</v>
      </c>
      <c r="G27" s="122">
        <v>1</v>
      </c>
      <c r="H27" s="121">
        <v>1</v>
      </c>
      <c r="I27" s="121">
        <v>1</v>
      </c>
      <c r="J27" s="121">
        <v>1</v>
      </c>
      <c r="K27" s="121"/>
      <c r="L27" s="121"/>
      <c r="M27" s="121"/>
      <c r="N27" s="123"/>
      <c r="O27" s="124">
        <f>SUM(C27:N27)</f>
        <v>8</v>
      </c>
      <c r="P27" s="125"/>
      <c r="Q27" s="126"/>
      <c r="R27" s="114">
        <f t="shared" si="1"/>
        <v>8</v>
      </c>
    </row>
    <row r="28" spans="1:17" ht="16.5" customHeight="1">
      <c r="A28" s="265" t="s">
        <v>62</v>
      </c>
      <c r="B28" s="265"/>
      <c r="C28" s="127">
        <f aca="true" t="shared" si="3" ref="C28:N28">COUNTIF(C8:C26,"&gt;0")</f>
        <v>18</v>
      </c>
      <c r="D28" s="127">
        <f t="shared" si="3"/>
        <v>17</v>
      </c>
      <c r="E28" s="127">
        <f t="shared" si="3"/>
        <v>18</v>
      </c>
      <c r="F28" s="127">
        <f t="shared" si="3"/>
        <v>18</v>
      </c>
      <c r="G28" s="127">
        <f t="shared" si="3"/>
        <v>18</v>
      </c>
      <c r="H28" s="127">
        <f t="shared" si="3"/>
        <v>18</v>
      </c>
      <c r="I28" s="127">
        <f t="shared" si="3"/>
        <v>18</v>
      </c>
      <c r="J28" s="127">
        <f t="shared" si="3"/>
        <v>18</v>
      </c>
      <c r="K28" s="127">
        <f t="shared" si="3"/>
        <v>0</v>
      </c>
      <c r="L28" s="127">
        <f t="shared" si="3"/>
        <v>0</v>
      </c>
      <c r="M28" s="127">
        <f t="shared" si="3"/>
        <v>0</v>
      </c>
      <c r="N28" s="127">
        <f t="shared" si="3"/>
        <v>0</v>
      </c>
      <c r="O28" s="121">
        <f>SUM(C28:N28)</f>
        <v>143</v>
      </c>
      <c r="P28" s="128"/>
      <c r="Q28" s="126"/>
    </row>
    <row r="29" spans="1:16" ht="12.75" customHeight="1">
      <c r="A29" s="262" t="s">
        <v>63</v>
      </c>
      <c r="B29" s="262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07"/>
      <c r="P29" s="107"/>
    </row>
    <row r="30" spans="1:16" ht="12.75">
      <c r="A30" s="130" t="s">
        <v>45</v>
      </c>
      <c r="B30" s="131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07"/>
    </row>
    <row r="31" spans="1:16" ht="12.75">
      <c r="A31" s="130" t="s">
        <v>33</v>
      </c>
      <c r="B31" s="131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07"/>
    </row>
    <row r="32" spans="1:16" ht="12.75">
      <c r="A32" s="130" t="s">
        <v>58</v>
      </c>
      <c r="B32" s="131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07"/>
    </row>
    <row r="33" spans="1:16" ht="12.75">
      <c r="A33" s="130" t="s">
        <v>34</v>
      </c>
      <c r="B33" s="131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07"/>
    </row>
    <row r="38" ht="16.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9.5" customHeight="1"/>
  </sheetData>
  <sheetProtection selectLockedCells="1" selectUnlockedCells="1"/>
  <mergeCells count="7">
    <mergeCell ref="A29:B29"/>
    <mergeCell ref="A1:O1"/>
    <mergeCell ref="D3:E3"/>
    <mergeCell ref="I3:L3"/>
    <mergeCell ref="N3:O3"/>
    <mergeCell ref="A27:B27"/>
    <mergeCell ref="A28:B28"/>
  </mergeCells>
  <printOptions/>
  <pageMargins left="0.5513888888888889" right="0.3541666666666667" top="0.5902777777777778" bottom="0.19652777777777777" header="0.5118055555555555" footer="0.5118055555555555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39"/>
  <sheetViews>
    <sheetView view="pageBreakPreview" zoomScaleSheetLayoutView="100" zoomScalePageLayoutView="0" workbookViewId="0" topLeftCell="A4">
      <selection activeCell="B11" sqref="B11:B12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17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7" customHeight="1">
      <c r="A3" s="240" t="s">
        <v>190</v>
      </c>
      <c r="B3" s="136" t="s">
        <v>66</v>
      </c>
      <c r="C3" s="269" t="str">
        <f>'[1]Jan'!C3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SO2!C2</f>
        <v>ЈАНУАР</v>
      </c>
      <c r="I3" s="139" t="str">
        <f>SO2!B1</f>
        <v>2023 ГОД.</v>
      </c>
      <c r="J3" s="140"/>
    </row>
    <row r="4" spans="1:10" ht="43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5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SO2!C35</f>
        <v>30</v>
      </c>
      <c r="C7" s="150">
        <f>Cadj!C35</f>
        <v>30</v>
      </c>
      <c r="D7" s="150">
        <f>'SČ 2_5'!C35</f>
        <v>0</v>
      </c>
      <c r="E7" s="150">
        <f>'SČ 10 '!D35</f>
        <v>0</v>
      </c>
      <c r="F7" s="150">
        <f>NO2!C35</f>
        <v>30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SO2!C37</f>
        <v>2.88</v>
      </c>
      <c r="C8" s="153">
        <f>Cadj!C37</f>
        <v>11.2</v>
      </c>
      <c r="D8" s="153"/>
      <c r="E8" s="153">
        <f>'SČ 10 '!D37</f>
        <v>0</v>
      </c>
      <c r="F8" s="153">
        <f>NO2!C37</f>
        <v>23.733333333333334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SO2!C41</f>
        <v>2.8499999999999996</v>
      </c>
      <c r="C9" s="153">
        <f>Cadj!C41</f>
        <v>5.5</v>
      </c>
      <c r="D9" s="153"/>
      <c r="E9" s="153">
        <f>'SČ 10 '!D41</f>
        <v>0</v>
      </c>
      <c r="F9" s="153">
        <f>NO2!C41</f>
        <v>23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SO2!C40</f>
        <v>3.8419999999999996</v>
      </c>
      <c r="C10" s="153">
        <f>Cadj!C40</f>
        <v>30.259999999999994</v>
      </c>
      <c r="D10" s="153"/>
      <c r="E10" s="153">
        <f>'SČ 10 '!D40</f>
      </c>
      <c r="F10" s="153">
        <f>NO2!C40</f>
        <v>37.099999999999994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SO2!C39</f>
        <v>1.7</v>
      </c>
      <c r="C11" s="150">
        <f>Cadj!C39</f>
        <v>3</v>
      </c>
      <c r="D11" s="153">
        <f>'SČ 2_5'!C39</f>
        <v>0</v>
      </c>
      <c r="E11" s="153">
        <f>'SČ 10 '!D39</f>
        <v>0</v>
      </c>
      <c r="F11" s="150">
        <f>NO2!C39</f>
        <v>14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SO2!C38</f>
        <v>3.9</v>
      </c>
      <c r="C12" s="150">
        <f>Cadj!C38</f>
        <v>32</v>
      </c>
      <c r="D12" s="153">
        <f>'SČ 2_5'!C38</f>
        <v>0</v>
      </c>
      <c r="E12" s="153">
        <f>'SČ 10 '!D38</f>
        <v>0</v>
      </c>
      <c r="F12" s="150">
        <f>NO2!C38</f>
        <v>40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SO2!C36</f>
        <v>0</v>
      </c>
      <c r="C13" s="150">
        <f>Cadj!C36</f>
        <v>0</v>
      </c>
      <c r="D13" s="150"/>
      <c r="E13" s="150">
        <f>'SČ 10 '!D36</f>
        <v>0</v>
      </c>
      <c r="F13" s="150">
        <f>NO2!C36</f>
        <v>0</v>
      </c>
      <c r="G13" s="153"/>
      <c r="H13" s="153"/>
      <c r="I13" s="153"/>
      <c r="J13" s="154"/>
    </row>
    <row r="14" spans="1:10" ht="15" customHeight="1">
      <c r="A14" s="155" t="s">
        <v>90</v>
      </c>
      <c r="B14" s="156"/>
      <c r="C14" s="157"/>
      <c r="D14" s="150"/>
      <c r="E14" s="158"/>
      <c r="F14" s="158"/>
      <c r="G14" s="153"/>
      <c r="H14" s="153"/>
      <c r="I14" s="153"/>
      <c r="J14" s="154"/>
    </row>
    <row r="15" spans="1:10" ht="15" customHeight="1">
      <c r="A15" s="155" t="s">
        <v>91</v>
      </c>
      <c r="B15" s="156"/>
      <c r="C15" s="157"/>
      <c r="D15" s="150"/>
      <c r="E15" s="158"/>
      <c r="F15" s="158"/>
      <c r="G15" s="153"/>
      <c r="H15" s="153"/>
      <c r="I15" s="153"/>
      <c r="J15" s="154"/>
    </row>
    <row r="16" spans="1:10" ht="15" customHeight="1">
      <c r="A16" s="155" t="s">
        <v>92</v>
      </c>
      <c r="B16" s="156"/>
      <c r="C16" s="157"/>
      <c r="D16" s="150"/>
      <c r="E16" s="158"/>
      <c r="F16" s="158"/>
      <c r="G16" s="153"/>
      <c r="H16" s="153"/>
      <c r="I16" s="153"/>
      <c r="J16" s="154"/>
    </row>
    <row r="17" spans="1:10" ht="15" customHeight="1">
      <c r="A17" s="155" t="s">
        <v>93</v>
      </c>
      <c r="B17" s="156"/>
      <c r="C17" s="157"/>
      <c r="D17" s="150"/>
      <c r="E17" s="158"/>
      <c r="F17" s="158"/>
      <c r="G17" s="153"/>
      <c r="H17" s="153"/>
      <c r="I17" s="153"/>
      <c r="J17" s="154"/>
    </row>
    <row r="18" spans="1:10" ht="15" customHeight="1">
      <c r="A18" s="155" t="s">
        <v>94</v>
      </c>
      <c r="B18" s="156"/>
      <c r="C18" s="157"/>
      <c r="D18" s="150"/>
      <c r="E18" s="158"/>
      <c r="F18" s="158"/>
      <c r="G18" s="153"/>
      <c r="H18" s="153"/>
      <c r="I18" s="153"/>
      <c r="J18" s="154"/>
    </row>
    <row r="19" spans="1:10" ht="15" customHeight="1">
      <c r="A19" s="155" t="s">
        <v>95</v>
      </c>
      <c r="B19" s="156"/>
      <c r="C19" s="157"/>
      <c r="D19" s="150"/>
      <c r="E19" s="158"/>
      <c r="F19" s="158"/>
      <c r="G19" s="153"/>
      <c r="H19" s="153"/>
      <c r="I19" s="153"/>
      <c r="J19" s="154"/>
    </row>
    <row r="20" spans="1:10" ht="15" customHeight="1">
      <c r="A20" s="155" t="s">
        <v>96</v>
      </c>
      <c r="B20" s="156"/>
      <c r="C20" s="157"/>
      <c r="D20" s="150"/>
      <c r="E20" s="158"/>
      <c r="F20" s="158"/>
      <c r="G20" s="153"/>
      <c r="H20" s="153"/>
      <c r="I20" s="153"/>
      <c r="J20" s="154"/>
    </row>
    <row r="21" spans="1:10" ht="15" customHeight="1">
      <c r="A21" s="155" t="s">
        <v>97</v>
      </c>
      <c r="B21" s="156"/>
      <c r="C21" s="150"/>
      <c r="D21" s="150"/>
      <c r="E21" s="158"/>
      <c r="F21" s="158"/>
      <c r="G21" s="153"/>
      <c r="H21" s="153"/>
      <c r="I21" s="153"/>
      <c r="J21" s="154"/>
    </row>
    <row r="22" spans="1:10" ht="15" customHeight="1">
      <c r="A22" s="155" t="s">
        <v>98</v>
      </c>
      <c r="B22" s="156"/>
      <c r="C22" s="150"/>
      <c r="D22" s="150"/>
      <c r="E22" s="158"/>
      <c r="F22" s="158"/>
      <c r="G22" s="153"/>
      <c r="H22" s="153"/>
      <c r="I22" s="153"/>
      <c r="J22" s="154"/>
    </row>
    <row r="23" spans="1:10" ht="15" customHeight="1">
      <c r="A23" s="155" t="s">
        <v>99</v>
      </c>
      <c r="B23" s="156"/>
      <c r="C23" s="150"/>
      <c r="D23" s="150"/>
      <c r="E23" s="158"/>
      <c r="F23" s="158"/>
      <c r="G23" s="153"/>
      <c r="H23" s="153"/>
      <c r="I23" s="153"/>
      <c r="J23" s="154"/>
    </row>
    <row r="24" spans="1:10" ht="15" customHeight="1">
      <c r="A24" s="155" t="s">
        <v>100</v>
      </c>
      <c r="B24" s="156"/>
      <c r="C24" s="150"/>
      <c r="D24" s="150"/>
      <c r="E24" s="158"/>
      <c r="F24" s="158"/>
      <c r="G24" s="153"/>
      <c r="H24" s="153"/>
      <c r="I24" s="153"/>
      <c r="J24" s="154"/>
    </row>
    <row r="25" spans="1:10" ht="15" customHeight="1">
      <c r="A25" s="155" t="s">
        <v>101</v>
      </c>
      <c r="B25" s="156"/>
      <c r="C25" s="150"/>
      <c r="D25" s="150"/>
      <c r="E25" s="158"/>
      <c r="F25" s="158"/>
      <c r="G25" s="153"/>
      <c r="H25" s="153"/>
      <c r="I25" s="153"/>
      <c r="J25" s="154"/>
    </row>
    <row r="26" spans="1:10" ht="15" customHeight="1">
      <c r="A26" s="155" t="s">
        <v>102</v>
      </c>
      <c r="B26" s="156"/>
      <c r="C26" s="150"/>
      <c r="D26" s="150"/>
      <c r="E26" s="158"/>
      <c r="F26" s="158"/>
      <c r="G26" s="153"/>
      <c r="H26" s="153"/>
      <c r="I26" s="153"/>
      <c r="J26" s="154"/>
    </row>
    <row r="27" spans="1:10" ht="15" customHeight="1">
      <c r="A27" s="155" t="s">
        <v>103</v>
      </c>
      <c r="B27" s="156"/>
      <c r="C27" s="150"/>
      <c r="D27" s="150"/>
      <c r="E27" s="158"/>
      <c r="F27" s="158"/>
      <c r="G27" s="153"/>
      <c r="H27" s="153"/>
      <c r="I27" s="153"/>
      <c r="J27" s="154"/>
    </row>
    <row r="28" spans="1:10" ht="15" customHeight="1">
      <c r="A28" s="155" t="s">
        <v>104</v>
      </c>
      <c r="B28" s="156"/>
      <c r="C28" s="150"/>
      <c r="D28" s="150"/>
      <c r="E28" s="158"/>
      <c r="F28" s="158"/>
      <c r="G28" s="153"/>
      <c r="H28" s="153"/>
      <c r="I28" s="153"/>
      <c r="J28" s="154"/>
    </row>
    <row r="29" spans="1:10" ht="15" customHeight="1">
      <c r="A29" s="155" t="s">
        <v>105</v>
      </c>
      <c r="B29" s="156"/>
      <c r="C29" s="150"/>
      <c r="D29" s="150"/>
      <c r="E29" s="158"/>
      <c r="F29" s="158"/>
      <c r="G29" s="153"/>
      <c r="H29" s="153"/>
      <c r="I29" s="153"/>
      <c r="J29" s="154"/>
    </row>
    <row r="30" spans="1:10" ht="15" customHeight="1">
      <c r="A30" s="155" t="s">
        <v>106</v>
      </c>
      <c r="B30" s="156"/>
      <c r="C30" s="150"/>
      <c r="D30" s="150"/>
      <c r="E30" s="158"/>
      <c r="F30" s="158"/>
      <c r="G30" s="153"/>
      <c r="H30" s="153"/>
      <c r="I30" s="153"/>
      <c r="J30" s="154"/>
    </row>
    <row r="31" spans="1:10" ht="15" customHeight="1">
      <c r="A31" s="155" t="s">
        <v>186</v>
      </c>
      <c r="B31" s="156"/>
      <c r="C31" s="150"/>
      <c r="D31" s="150"/>
      <c r="E31" s="158"/>
      <c r="F31" s="158"/>
      <c r="G31" s="153"/>
      <c r="H31" s="153"/>
      <c r="I31" s="153"/>
      <c r="J31" s="154"/>
    </row>
    <row r="32" spans="1:10" ht="15" customHeight="1">
      <c r="A32" s="155" t="s">
        <v>187</v>
      </c>
      <c r="B32" s="156"/>
      <c r="C32" s="150"/>
      <c r="D32" s="150"/>
      <c r="E32" s="158"/>
      <c r="F32" s="158"/>
      <c r="G32" s="153"/>
      <c r="H32" s="153"/>
      <c r="I32" s="153"/>
      <c r="J32" s="154"/>
    </row>
    <row r="33" spans="1:10" ht="15" customHeight="1">
      <c r="A33" s="155" t="s">
        <v>188</v>
      </c>
      <c r="B33" s="156"/>
      <c r="C33" s="150"/>
      <c r="D33" s="150"/>
      <c r="E33" s="158"/>
      <c r="F33" s="158"/>
      <c r="G33" s="153"/>
      <c r="H33" s="153"/>
      <c r="I33" s="153"/>
      <c r="J33" s="154"/>
    </row>
    <row r="34" spans="1:10" ht="15" customHeight="1">
      <c r="A34" s="155" t="s">
        <v>189</v>
      </c>
      <c r="B34" s="156"/>
      <c r="C34" s="150"/>
      <c r="D34" s="150"/>
      <c r="E34" s="158"/>
      <c r="F34" s="158"/>
      <c r="G34" s="153"/>
      <c r="H34" s="153"/>
      <c r="I34" s="153"/>
      <c r="J34" s="154"/>
    </row>
    <row r="35" spans="1:10" ht="11.25" customHeight="1">
      <c r="A35" s="159"/>
      <c r="B35" s="151"/>
      <c r="C35" s="151"/>
      <c r="D35" s="154"/>
      <c r="E35" s="154"/>
      <c r="F35" s="151"/>
      <c r="G35" s="154"/>
      <c r="H35" s="154"/>
      <c r="I35" s="154"/>
      <c r="J35" s="154"/>
    </row>
    <row r="36" spans="1:10" ht="21.75" customHeight="1">
      <c r="A36" s="266" t="s">
        <v>64</v>
      </c>
      <c r="B36" s="266"/>
      <c r="C36" s="266"/>
      <c r="D36" s="266"/>
      <c r="E36" s="266"/>
      <c r="F36" s="266"/>
      <c r="G36" s="266"/>
      <c r="H36" s="266"/>
      <c r="I36" s="132"/>
      <c r="J36" s="133"/>
    </row>
    <row r="37" spans="1:10" ht="19.5" customHeight="1">
      <c r="A37" s="267" t="s">
        <v>183</v>
      </c>
      <c r="B37" s="267"/>
      <c r="C37" s="267"/>
      <c r="D37" s="267"/>
      <c r="E37" s="267"/>
      <c r="F37" s="267"/>
      <c r="G37" s="267"/>
      <c r="H37" s="267"/>
      <c r="I37" s="190"/>
      <c r="J37" s="134"/>
    </row>
    <row r="38" spans="1:10" ht="29.25" customHeight="1">
      <c r="A38" s="135" t="str">
        <f>A3</f>
        <v>МЕСТО – ГОРЊИ МИЛАНОВАЦ  </v>
      </c>
      <c r="B38" s="136" t="s">
        <v>66</v>
      </c>
      <c r="C38" s="269" t="str">
        <f>C3</f>
        <v>ЦЕНТАР ГРАДА - УЛ. ТИХОМИРА МАТИЈЕВИЋА 4                       ОПШТИНСКА УПРАВА                   </v>
      </c>
      <c r="D38" s="269"/>
      <c r="E38" s="269"/>
      <c r="F38" s="269"/>
      <c r="G38" s="137" t="s">
        <v>67</v>
      </c>
      <c r="H38" s="250" t="str">
        <f>H3</f>
        <v>ЈАНУАР</v>
      </c>
      <c r="I38" s="139" t="str">
        <f>I3</f>
        <v>2023 ГОД.</v>
      </c>
      <c r="J38" s="140"/>
    </row>
    <row r="39" spans="1:10" ht="48.75" customHeight="1">
      <c r="A39" s="270" t="s">
        <v>108</v>
      </c>
      <c r="B39" s="270"/>
      <c r="C39" s="141" t="s">
        <v>109</v>
      </c>
      <c r="D39" s="141" t="s">
        <v>110</v>
      </c>
      <c r="E39" s="141" t="s">
        <v>111</v>
      </c>
      <c r="F39" s="141" t="s">
        <v>112</v>
      </c>
      <c r="G39" s="141" t="s">
        <v>113</v>
      </c>
      <c r="H39" s="141" t="s">
        <v>114</v>
      </c>
      <c r="I39" s="141" t="s">
        <v>115</v>
      </c>
      <c r="J39" s="142"/>
    </row>
    <row r="40" spans="1:10" ht="18.75" customHeight="1">
      <c r="A40" s="270"/>
      <c r="B40" s="270"/>
      <c r="C40" s="143" t="s">
        <v>177</v>
      </c>
      <c r="D40" s="143"/>
      <c r="E40" s="143" t="s">
        <v>116</v>
      </c>
      <c r="F40" s="143" t="s">
        <v>182</v>
      </c>
      <c r="G40" s="143" t="s">
        <v>182</v>
      </c>
      <c r="H40" s="143" t="s">
        <v>178</v>
      </c>
      <c r="I40" s="143" t="s">
        <v>178</v>
      </c>
      <c r="J40" s="144"/>
    </row>
    <row r="41" spans="1:10" ht="21" customHeight="1">
      <c r="A41" s="271" t="s">
        <v>82</v>
      </c>
      <c r="B41" s="271"/>
      <c r="C41" s="146">
        <v>450</v>
      </c>
      <c r="D41" s="146"/>
      <c r="E41" s="146"/>
      <c r="F41" s="146"/>
      <c r="G41" s="146"/>
      <c r="H41" s="146"/>
      <c r="I41" s="146"/>
      <c r="J41" s="147"/>
    </row>
    <row r="42" spans="1:10" ht="24" customHeight="1">
      <c r="A42" s="160" t="s">
        <v>83</v>
      </c>
      <c r="B42" s="161"/>
      <c r="C42" s="162">
        <f>TM!C27</f>
        <v>1</v>
      </c>
      <c r="D42" s="162">
        <f>C42</f>
        <v>1</v>
      </c>
      <c r="E42" s="162">
        <f>C42</f>
        <v>1</v>
      </c>
      <c r="F42" s="162">
        <f>C42</f>
        <v>1</v>
      </c>
      <c r="G42" s="162">
        <f>C42</f>
        <v>1</v>
      </c>
      <c r="H42" s="162"/>
      <c r="I42" s="162">
        <f>C42</f>
        <v>1</v>
      </c>
      <c r="J42" s="163"/>
    </row>
    <row r="43" spans="1:10" ht="24" customHeight="1">
      <c r="A43" s="160" t="s">
        <v>84</v>
      </c>
      <c r="B43" s="161"/>
      <c r="C43" s="164">
        <f>TM!C8</f>
        <v>44</v>
      </c>
      <c r="D43" s="164">
        <f>TM!C13</f>
        <v>6.48</v>
      </c>
      <c r="E43" s="164">
        <f>TM!C14</f>
        <v>11</v>
      </c>
      <c r="F43" s="164">
        <f>TM!C18</f>
        <v>3.2</v>
      </c>
      <c r="G43" s="164">
        <f>TM!C17</f>
        <v>6.5</v>
      </c>
      <c r="H43" s="164"/>
      <c r="I43" s="165">
        <f>TM!C15</f>
        <v>0.04</v>
      </c>
      <c r="J43" s="166"/>
    </row>
    <row r="44" spans="1:10" ht="24" customHeight="1">
      <c r="A44" s="160" t="s">
        <v>85</v>
      </c>
      <c r="B44" s="161"/>
      <c r="C44" s="164"/>
      <c r="D44" s="164"/>
      <c r="E44" s="164"/>
      <c r="F44" s="164"/>
      <c r="G44" s="164"/>
      <c r="H44" s="164"/>
      <c r="I44" s="164"/>
      <c r="J44" s="166"/>
    </row>
    <row r="45" spans="1:10" ht="24" customHeight="1">
      <c r="A45" s="160" t="s">
        <v>86</v>
      </c>
      <c r="B45" s="161"/>
      <c r="C45" s="164"/>
      <c r="D45" s="164"/>
      <c r="E45" s="164"/>
      <c r="F45" s="164"/>
      <c r="G45" s="164"/>
      <c r="H45" s="164"/>
      <c r="I45" s="164"/>
      <c r="J45" s="166"/>
    </row>
    <row r="46" spans="1:10" ht="24" customHeight="1">
      <c r="A46" s="160" t="s">
        <v>87</v>
      </c>
      <c r="B46" s="70"/>
      <c r="C46" s="164"/>
      <c r="D46" s="164"/>
      <c r="E46" s="164"/>
      <c r="F46" s="164"/>
      <c r="G46" s="164"/>
      <c r="H46" s="164"/>
      <c r="I46" s="164"/>
      <c r="J46" s="166"/>
    </row>
    <row r="47" spans="1:10" ht="24" customHeight="1">
      <c r="A47" s="160" t="s">
        <v>88</v>
      </c>
      <c r="B47" s="70"/>
      <c r="C47" s="164"/>
      <c r="D47" s="164"/>
      <c r="E47" s="164"/>
      <c r="F47" s="164"/>
      <c r="G47" s="164"/>
      <c r="H47" s="164"/>
      <c r="I47" s="164"/>
      <c r="J47" s="166"/>
    </row>
    <row r="48" spans="1:10" ht="27.75" customHeight="1">
      <c r="A48" s="160" t="s">
        <v>89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1</v>
      </c>
      <c r="B49" s="70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2</v>
      </c>
      <c r="B50" s="70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3</v>
      </c>
      <c r="B51" s="70"/>
      <c r="C51" s="162"/>
      <c r="D51" s="162"/>
      <c r="E51" s="162"/>
      <c r="F51" s="162"/>
      <c r="G51" s="162"/>
      <c r="H51" s="162"/>
      <c r="I51" s="162"/>
      <c r="J51" s="163"/>
    </row>
    <row r="52" spans="1:10" ht="24" customHeight="1">
      <c r="A52" s="167">
        <v>4</v>
      </c>
      <c r="B52" s="70"/>
      <c r="C52" s="162"/>
      <c r="D52" s="162"/>
      <c r="E52" s="162"/>
      <c r="F52" s="162"/>
      <c r="G52" s="162"/>
      <c r="H52" s="162"/>
      <c r="I52" s="162"/>
      <c r="J52" s="163"/>
    </row>
    <row r="53" spans="1:10" ht="24" customHeight="1">
      <c r="A53" s="167">
        <v>5</v>
      </c>
      <c r="B53" s="168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6</v>
      </c>
      <c r="B54" s="169"/>
      <c r="C54" s="162"/>
      <c r="D54" s="162"/>
      <c r="E54" s="162"/>
      <c r="F54" s="162"/>
      <c r="G54" s="162"/>
      <c r="H54" s="162"/>
      <c r="I54" s="162"/>
      <c r="J54" s="163"/>
    </row>
    <row r="55" spans="1:10" ht="24" customHeight="1">
      <c r="A55" s="167">
        <v>7</v>
      </c>
      <c r="B55" s="70"/>
      <c r="C55" s="170"/>
      <c r="D55" s="170"/>
      <c r="E55" s="170"/>
      <c r="F55" s="170"/>
      <c r="G55" s="170"/>
      <c r="H55" s="170"/>
      <c r="I55" s="170"/>
      <c r="J55" s="171"/>
    </row>
    <row r="56" spans="1:10" ht="24" customHeight="1">
      <c r="A56" s="167">
        <v>8</v>
      </c>
      <c r="B56" s="168"/>
      <c r="C56" s="170"/>
      <c r="D56" s="170"/>
      <c r="E56" s="170"/>
      <c r="F56" s="170"/>
      <c r="G56" s="170"/>
      <c r="H56" s="170"/>
      <c r="I56" s="170"/>
      <c r="J56" s="171"/>
    </row>
    <row r="57" spans="1:10" ht="24" customHeight="1">
      <c r="A57" s="167">
        <v>9</v>
      </c>
      <c r="B57" s="172"/>
      <c r="C57" s="162"/>
      <c r="D57" s="162"/>
      <c r="E57" s="162"/>
      <c r="F57" s="162"/>
      <c r="G57" s="162"/>
      <c r="H57" s="162"/>
      <c r="I57" s="162"/>
      <c r="J57" s="163"/>
    </row>
    <row r="58" spans="1:10" ht="24" customHeight="1">
      <c r="A58" s="167">
        <v>10</v>
      </c>
      <c r="B58" s="172"/>
      <c r="C58" s="162"/>
      <c r="D58" s="162"/>
      <c r="E58" s="162"/>
      <c r="F58" s="162"/>
      <c r="G58" s="162"/>
      <c r="H58" s="162"/>
      <c r="I58" s="162"/>
      <c r="J58" s="163"/>
    </row>
    <row r="59" spans="1:10" ht="21" customHeight="1">
      <c r="A59" s="173"/>
      <c r="B59" s="172"/>
      <c r="C59" s="174"/>
      <c r="D59" s="174"/>
      <c r="E59" s="174"/>
      <c r="F59" s="174"/>
      <c r="G59" s="174"/>
      <c r="H59" s="174"/>
      <c r="I59" s="174"/>
      <c r="J59" s="175"/>
    </row>
    <row r="60" spans="1:10" ht="12.75">
      <c r="A60" s="176"/>
      <c r="B60" s="176"/>
      <c r="C60" s="176"/>
      <c r="D60" s="176"/>
      <c r="E60" s="176"/>
      <c r="F60" s="176"/>
      <c r="G60" s="176"/>
      <c r="H60" s="176"/>
      <c r="I60" s="176"/>
      <c r="J60" s="175"/>
    </row>
    <row r="61" spans="1:10" ht="23.25" customHeight="1">
      <c r="A61" s="266" t="s">
        <v>64</v>
      </c>
      <c r="B61" s="266"/>
      <c r="C61" s="266"/>
      <c r="D61" s="266"/>
      <c r="E61" s="266"/>
      <c r="F61" s="266"/>
      <c r="G61" s="266"/>
      <c r="H61" s="266"/>
      <c r="I61" s="132"/>
      <c r="J61" s="133"/>
    </row>
    <row r="62" spans="1:10" ht="24" customHeight="1">
      <c r="A62" s="272" t="s">
        <v>184</v>
      </c>
      <c r="B62" s="272"/>
      <c r="C62" s="272"/>
      <c r="D62" s="272"/>
      <c r="E62" s="272"/>
      <c r="F62" s="272"/>
      <c r="G62" s="272"/>
      <c r="H62" s="272"/>
      <c r="I62" s="190"/>
      <c r="J62" s="134"/>
    </row>
    <row r="63" spans="1:10" ht="30.75" customHeight="1">
      <c r="A63" s="135" t="str">
        <f>A3</f>
        <v>МЕСТО – ГОРЊИ МИЛАНОВАЦ  </v>
      </c>
      <c r="B63" s="136" t="s">
        <v>66</v>
      </c>
      <c r="C63" s="269" t="str">
        <f>C3</f>
        <v>ЦЕНТАР ГРАДА - УЛ. ТИХОМИРА МАТИЈЕВИЋА 4                       ОПШТИНСКА УПРАВА                   </v>
      </c>
      <c r="D63" s="269"/>
      <c r="E63" s="269"/>
      <c r="F63" s="269"/>
      <c r="G63" s="137" t="s">
        <v>67</v>
      </c>
      <c r="H63" s="250" t="str">
        <f>H3</f>
        <v>ЈАНУАР</v>
      </c>
      <c r="I63" s="139" t="str">
        <f>I3</f>
        <v>2023 ГОД.</v>
      </c>
      <c r="J63" s="140"/>
    </row>
    <row r="64" spans="1:10" ht="35.25" customHeight="1">
      <c r="A64" s="270" t="s">
        <v>108</v>
      </c>
      <c r="B64" s="270"/>
      <c r="C64" s="141" t="s">
        <v>118</v>
      </c>
      <c r="D64" s="141" t="s">
        <v>119</v>
      </c>
      <c r="E64" s="141" t="s">
        <v>120</v>
      </c>
      <c r="F64" s="141" t="s">
        <v>121</v>
      </c>
      <c r="G64" s="141" t="s">
        <v>122</v>
      </c>
      <c r="H64" s="141" t="s">
        <v>123</v>
      </c>
      <c r="I64" s="141" t="s">
        <v>124</v>
      </c>
      <c r="J64" s="142"/>
    </row>
    <row r="65" spans="1:10" ht="17.25" customHeight="1">
      <c r="A65" s="270"/>
      <c r="B65" s="270"/>
      <c r="C65" s="143" t="s">
        <v>179</v>
      </c>
      <c r="D65" s="143" t="s">
        <v>177</v>
      </c>
      <c r="E65" s="143" t="s">
        <v>177</v>
      </c>
      <c r="F65" s="143" t="s">
        <v>182</v>
      </c>
      <c r="G65" s="143" t="s">
        <v>182</v>
      </c>
      <c r="H65" s="143" t="s">
        <v>180</v>
      </c>
      <c r="I65" s="143" t="s">
        <v>182</v>
      </c>
      <c r="J65" s="144"/>
    </row>
    <row r="66" spans="1:10" ht="24" customHeight="1">
      <c r="A66" s="271" t="s">
        <v>82</v>
      </c>
      <c r="B66" s="271"/>
      <c r="C66" s="177"/>
      <c r="D66" s="177"/>
      <c r="E66" s="177"/>
      <c r="F66" s="177"/>
      <c r="G66" s="177"/>
      <c r="H66" s="177"/>
      <c r="I66" s="177"/>
      <c r="J66" s="178"/>
    </row>
    <row r="67" spans="1:10" ht="21" customHeight="1">
      <c r="A67" s="160" t="s">
        <v>83</v>
      </c>
      <c r="B67" s="161"/>
      <c r="C67" s="162">
        <f>C42</f>
        <v>1</v>
      </c>
      <c r="D67" s="162">
        <f>C67</f>
        <v>1</v>
      </c>
      <c r="E67" s="162">
        <f>C67</f>
        <v>1</v>
      </c>
      <c r="F67" s="162">
        <f>C67</f>
        <v>1</v>
      </c>
      <c r="G67" s="162">
        <f>C67</f>
        <v>1</v>
      </c>
      <c r="H67" s="162">
        <f>C67</f>
        <v>1</v>
      </c>
      <c r="I67" s="162">
        <f>C67</f>
        <v>1</v>
      </c>
      <c r="J67" s="163"/>
    </row>
    <row r="68" spans="1:10" ht="21" customHeight="1">
      <c r="A68" s="160" t="s">
        <v>84</v>
      </c>
      <c r="B68" s="161"/>
      <c r="C68" s="164">
        <f>TM!C16</f>
        <v>2</v>
      </c>
      <c r="D68" s="164">
        <f>TM!C19</f>
        <v>5.3</v>
      </c>
      <c r="E68" s="164">
        <f>TM!C20</f>
        <v>0.7</v>
      </c>
      <c r="F68" s="164">
        <f>TM!C10</f>
        <v>42.1</v>
      </c>
      <c r="G68" s="164">
        <f>TM!C9</f>
        <v>2.4</v>
      </c>
      <c r="H68" s="164">
        <f>TM!C25</f>
        <v>0.5</v>
      </c>
      <c r="I68" s="164">
        <f>TM!C11</f>
        <v>0.9</v>
      </c>
      <c r="J68" s="166"/>
    </row>
    <row r="69" spans="1:10" ht="21" customHeight="1">
      <c r="A69" s="160" t="s">
        <v>85</v>
      </c>
      <c r="B69" s="161"/>
      <c r="C69" s="164"/>
      <c r="D69" s="164"/>
      <c r="E69" s="164"/>
      <c r="F69" s="164"/>
      <c r="G69" s="164"/>
      <c r="H69" s="164"/>
      <c r="I69" s="164"/>
      <c r="J69" s="166"/>
    </row>
    <row r="70" spans="1:10" ht="21" customHeight="1">
      <c r="A70" s="160" t="s">
        <v>86</v>
      </c>
      <c r="B70" s="161"/>
      <c r="C70" s="164"/>
      <c r="D70" s="164"/>
      <c r="E70" s="164"/>
      <c r="F70" s="164"/>
      <c r="G70" s="164"/>
      <c r="H70" s="164"/>
      <c r="I70" s="164"/>
      <c r="J70" s="166"/>
    </row>
    <row r="71" spans="1:10" ht="21" customHeight="1">
      <c r="A71" s="160" t="s">
        <v>87</v>
      </c>
      <c r="B71" s="70"/>
      <c r="C71" s="164"/>
      <c r="D71" s="164"/>
      <c r="E71" s="164"/>
      <c r="F71" s="164"/>
      <c r="G71" s="164"/>
      <c r="H71" s="164"/>
      <c r="I71" s="164"/>
      <c r="J71" s="166"/>
    </row>
    <row r="72" spans="1:10" ht="21" customHeight="1">
      <c r="A72" s="160" t="s">
        <v>88</v>
      </c>
      <c r="B72" s="70"/>
      <c r="C72" s="164"/>
      <c r="D72" s="164"/>
      <c r="E72" s="164"/>
      <c r="F72" s="164"/>
      <c r="G72" s="164"/>
      <c r="H72" s="164"/>
      <c r="I72" s="164"/>
      <c r="J72" s="166"/>
    </row>
    <row r="73" spans="1:10" ht="27.75" customHeight="1">
      <c r="A73" s="160" t="s">
        <v>89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1</v>
      </c>
      <c r="B74" s="70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2</v>
      </c>
      <c r="B75" s="70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3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4</v>
      </c>
      <c r="B77" s="70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5</v>
      </c>
      <c r="B78" s="168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6</v>
      </c>
      <c r="B79" s="169"/>
      <c r="C79" s="162"/>
      <c r="D79" s="162"/>
      <c r="E79" s="162"/>
      <c r="F79" s="162"/>
      <c r="G79" s="162"/>
      <c r="H79" s="162"/>
      <c r="I79" s="162"/>
      <c r="J79" s="163"/>
    </row>
    <row r="80" spans="1:10" ht="24" customHeight="1">
      <c r="A80" s="167">
        <v>7</v>
      </c>
      <c r="B80" s="70"/>
      <c r="C80" s="162"/>
      <c r="D80" s="162"/>
      <c r="E80" s="162"/>
      <c r="F80" s="162"/>
      <c r="G80" s="162"/>
      <c r="H80" s="162"/>
      <c r="I80" s="162"/>
      <c r="J80" s="163"/>
    </row>
    <row r="81" spans="1:10" ht="24" customHeight="1">
      <c r="A81" s="167">
        <v>8</v>
      </c>
      <c r="B81" s="168"/>
      <c r="C81" s="162"/>
      <c r="D81" s="162"/>
      <c r="E81" s="162"/>
      <c r="F81" s="162"/>
      <c r="G81" s="162"/>
      <c r="H81" s="162"/>
      <c r="I81" s="162"/>
      <c r="J81" s="163"/>
    </row>
    <row r="82" spans="1:10" ht="24" customHeight="1">
      <c r="A82" s="167">
        <v>9</v>
      </c>
      <c r="B82" s="172"/>
      <c r="C82" s="162"/>
      <c r="D82" s="162"/>
      <c r="E82" s="162"/>
      <c r="F82" s="162"/>
      <c r="G82" s="162"/>
      <c r="H82" s="162"/>
      <c r="I82" s="162"/>
      <c r="J82" s="163"/>
    </row>
    <row r="83" spans="1:10" ht="24" customHeight="1">
      <c r="A83" s="167">
        <v>10</v>
      </c>
      <c r="B83" s="172"/>
      <c r="C83" s="162"/>
      <c r="D83" s="162"/>
      <c r="E83" s="162"/>
      <c r="F83" s="162"/>
      <c r="G83" s="162"/>
      <c r="H83" s="162"/>
      <c r="I83" s="162"/>
      <c r="J83" s="163"/>
    </row>
    <row r="84" spans="1:10" ht="21" customHeight="1">
      <c r="A84" s="179"/>
      <c r="B84" s="180"/>
      <c r="C84" s="181"/>
      <c r="D84" s="181"/>
      <c r="E84" s="181"/>
      <c r="F84" s="181"/>
      <c r="G84" s="181"/>
      <c r="H84" s="181"/>
      <c r="I84" s="182"/>
      <c r="J84" s="183"/>
    </row>
    <row r="85" spans="1:10" ht="12.75">
      <c r="A85" s="184"/>
      <c r="B85" s="184"/>
      <c r="C85" s="184"/>
      <c r="D85" s="184"/>
      <c r="E85" s="184"/>
      <c r="F85" s="184"/>
      <c r="G85" s="184"/>
      <c r="H85" s="184"/>
      <c r="I85" s="185"/>
      <c r="J85" s="183"/>
    </row>
    <row r="86" spans="1:10" ht="22.5" customHeight="1">
      <c r="A86" s="266" t="s">
        <v>64</v>
      </c>
      <c r="B86" s="266"/>
      <c r="C86" s="266"/>
      <c r="D86" s="266"/>
      <c r="E86" s="266"/>
      <c r="F86" s="266"/>
      <c r="G86" s="266"/>
      <c r="H86" s="266"/>
      <c r="I86" s="132"/>
      <c r="J86" s="133"/>
    </row>
    <row r="87" spans="1:10" ht="21" customHeight="1">
      <c r="A87" s="273" t="s">
        <v>185</v>
      </c>
      <c r="B87" s="273"/>
      <c r="C87" s="273"/>
      <c r="D87" s="273"/>
      <c r="E87" s="273"/>
      <c r="F87" s="273"/>
      <c r="G87" s="273"/>
      <c r="H87" s="273"/>
      <c r="I87" s="190"/>
      <c r="J87" s="134"/>
    </row>
    <row r="88" spans="1:10" ht="30.75" customHeight="1">
      <c r="A88" s="135" t="str">
        <f>A3</f>
        <v>МЕСТО – ГОРЊИ МИЛАНОВАЦ  </v>
      </c>
      <c r="B88" s="136" t="s">
        <v>66</v>
      </c>
      <c r="C88" s="269" t="str">
        <f>C3</f>
        <v>ЦЕНТАР ГРАДА - УЛ. ТИХОМИРА МАТИЈЕВИЋА 4                       ОПШТИНСКА УПРАВА                   </v>
      </c>
      <c r="D88" s="269"/>
      <c r="E88" s="269"/>
      <c r="F88" s="269"/>
      <c r="G88" s="137" t="s">
        <v>67</v>
      </c>
      <c r="H88" s="250" t="str">
        <f>H3</f>
        <v>ЈАНУАР</v>
      </c>
      <c r="I88" s="139" t="str">
        <f>I3</f>
        <v>2023 ГОД.</v>
      </c>
      <c r="J88" s="140"/>
    </row>
    <row r="89" spans="1:10" ht="34.5" customHeight="1">
      <c r="A89" s="270" t="s">
        <v>108</v>
      </c>
      <c r="B89" s="270"/>
      <c r="C89" s="141" t="s">
        <v>126</v>
      </c>
      <c r="D89" s="141" t="s">
        <v>127</v>
      </c>
      <c r="E89" s="141" t="s">
        <v>128</v>
      </c>
      <c r="F89" s="141" t="s">
        <v>129</v>
      </c>
      <c r="G89" s="141" t="s">
        <v>130</v>
      </c>
      <c r="H89" s="141" t="s">
        <v>131</v>
      </c>
      <c r="I89" s="141" t="s">
        <v>132</v>
      </c>
      <c r="J89" s="142"/>
    </row>
    <row r="90" spans="1:10" ht="24" customHeight="1">
      <c r="A90" s="270"/>
      <c r="B90" s="270"/>
      <c r="C90" s="143" t="s">
        <v>177</v>
      </c>
      <c r="D90" s="143" t="s">
        <v>177</v>
      </c>
      <c r="E90" s="143" t="s">
        <v>181</v>
      </c>
      <c r="F90" s="143" t="s">
        <v>180</v>
      </c>
      <c r="G90" s="143" t="s">
        <v>180</v>
      </c>
      <c r="H90" s="143" t="s">
        <v>180</v>
      </c>
      <c r="I90" s="143" t="s">
        <v>180</v>
      </c>
      <c r="J90" s="144"/>
    </row>
    <row r="91" spans="1:10" ht="24" customHeight="1">
      <c r="A91" s="271" t="s">
        <v>82</v>
      </c>
      <c r="B91" s="271"/>
      <c r="C91" s="186"/>
      <c r="D91" s="186"/>
      <c r="E91" s="186"/>
      <c r="F91" s="186"/>
      <c r="G91" s="146"/>
      <c r="H91" s="146"/>
      <c r="I91" s="146"/>
      <c r="J91" s="187"/>
    </row>
    <row r="92" spans="1:10" ht="24" customHeight="1">
      <c r="A92" s="160" t="s">
        <v>83</v>
      </c>
      <c r="B92" s="161"/>
      <c r="C92" s="162">
        <f>C42</f>
        <v>1</v>
      </c>
      <c r="D92" s="162"/>
      <c r="E92" s="162">
        <f>C92</f>
        <v>1</v>
      </c>
      <c r="F92" s="162">
        <f>C92</f>
        <v>1</v>
      </c>
      <c r="G92" s="162">
        <f>C92</f>
        <v>1</v>
      </c>
      <c r="H92" s="150">
        <f>C92</f>
        <v>1</v>
      </c>
      <c r="I92" s="150"/>
      <c r="J92" s="163"/>
    </row>
    <row r="93" spans="1:10" ht="24" customHeight="1">
      <c r="A93" s="160" t="s">
        <v>84</v>
      </c>
      <c r="B93" s="161"/>
      <c r="C93" s="164">
        <f>TM!C12</f>
        <v>1.5</v>
      </c>
      <c r="D93" s="164"/>
      <c r="E93" s="164">
        <f>TM!C24</f>
        <v>0.625</v>
      </c>
      <c r="F93" s="164">
        <f>TM!C21</f>
        <v>0.625</v>
      </c>
      <c r="G93" s="164">
        <f>TM!C23</f>
        <v>0.5</v>
      </c>
      <c r="H93" s="153">
        <f>TM!C26</f>
        <v>0.1</v>
      </c>
      <c r="I93" s="153"/>
      <c r="J93" s="166"/>
    </row>
    <row r="94" spans="1:10" ht="24" customHeight="1">
      <c r="A94" s="160" t="s">
        <v>85</v>
      </c>
      <c r="B94" s="161"/>
      <c r="C94" s="164"/>
      <c r="D94" s="164"/>
      <c r="E94" s="164"/>
      <c r="F94" s="164"/>
      <c r="G94" s="164"/>
      <c r="H94" s="153"/>
      <c r="I94" s="153"/>
      <c r="J94" s="166"/>
    </row>
    <row r="95" spans="1:10" ht="24" customHeight="1">
      <c r="A95" s="160" t="s">
        <v>86</v>
      </c>
      <c r="B95" s="161"/>
      <c r="C95" s="164"/>
      <c r="D95" s="164"/>
      <c r="E95" s="164"/>
      <c r="F95" s="164"/>
      <c r="G95" s="164"/>
      <c r="H95" s="153"/>
      <c r="I95" s="153"/>
      <c r="J95" s="166"/>
    </row>
    <row r="96" spans="1:10" ht="24" customHeight="1">
      <c r="A96" s="160" t="s">
        <v>87</v>
      </c>
      <c r="B96" s="70"/>
      <c r="C96" s="164"/>
      <c r="D96" s="164"/>
      <c r="E96" s="164"/>
      <c r="F96" s="164"/>
      <c r="G96" s="164"/>
      <c r="H96" s="153"/>
      <c r="I96" s="153"/>
      <c r="J96" s="166"/>
    </row>
    <row r="97" spans="1:10" ht="24" customHeight="1">
      <c r="A97" s="160" t="s">
        <v>88</v>
      </c>
      <c r="B97" s="70"/>
      <c r="C97" s="164"/>
      <c r="D97" s="164"/>
      <c r="E97" s="164"/>
      <c r="F97" s="164"/>
      <c r="G97" s="164"/>
      <c r="H97" s="153"/>
      <c r="I97" s="153"/>
      <c r="J97" s="166"/>
    </row>
    <row r="98" spans="1:10" ht="27.75" customHeight="1">
      <c r="A98" s="160" t="s">
        <v>89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1</v>
      </c>
      <c r="B99" s="70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2</v>
      </c>
      <c r="B100" s="70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3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4</v>
      </c>
      <c r="B102" s="70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5</v>
      </c>
      <c r="B103" s="168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6</v>
      </c>
      <c r="B104" s="169"/>
      <c r="C104" s="162"/>
      <c r="D104" s="162"/>
      <c r="E104" s="162"/>
      <c r="F104" s="162"/>
      <c r="G104" s="162"/>
      <c r="H104" s="150"/>
      <c r="I104" s="150"/>
      <c r="J104" s="163"/>
    </row>
    <row r="105" spans="1:10" ht="24" customHeight="1">
      <c r="A105" s="167">
        <v>7</v>
      </c>
      <c r="B105" s="70"/>
      <c r="C105" s="162"/>
      <c r="D105" s="162"/>
      <c r="E105" s="162"/>
      <c r="F105" s="162"/>
      <c r="G105" s="162"/>
      <c r="H105" s="150"/>
      <c r="I105" s="150"/>
      <c r="J105" s="163"/>
    </row>
    <row r="106" spans="1:10" ht="24" customHeight="1">
      <c r="A106" s="167">
        <v>8</v>
      </c>
      <c r="B106" s="168"/>
      <c r="C106" s="162"/>
      <c r="D106" s="162"/>
      <c r="E106" s="162"/>
      <c r="F106" s="162"/>
      <c r="G106" s="162"/>
      <c r="H106" s="150"/>
      <c r="I106" s="150"/>
      <c r="J106" s="163"/>
    </row>
    <row r="107" spans="1:10" ht="24" customHeight="1">
      <c r="A107" s="167">
        <v>9</v>
      </c>
      <c r="B107" s="172"/>
      <c r="C107" s="162"/>
      <c r="D107" s="162"/>
      <c r="E107" s="162"/>
      <c r="F107" s="162"/>
      <c r="G107" s="162"/>
      <c r="H107" s="150"/>
      <c r="I107" s="150"/>
      <c r="J107" s="163"/>
    </row>
    <row r="108" spans="1:10" ht="24" customHeight="1">
      <c r="A108" s="167">
        <v>10</v>
      </c>
      <c r="B108" s="172"/>
      <c r="C108" s="162"/>
      <c r="D108" s="162"/>
      <c r="E108" s="162"/>
      <c r="F108" s="162"/>
      <c r="G108" s="162"/>
      <c r="H108" s="150"/>
      <c r="I108" s="150"/>
      <c r="J108" s="163"/>
    </row>
    <row r="109" spans="1:10" ht="12.75">
      <c r="A109" s="179"/>
      <c r="B109" s="180"/>
      <c r="C109" s="181"/>
      <c r="D109" s="181"/>
      <c r="E109" s="181"/>
      <c r="F109" s="181"/>
      <c r="G109" s="181"/>
      <c r="H109" s="181"/>
      <c r="I109" s="182"/>
      <c r="J109" s="183"/>
    </row>
    <row r="110" spans="1:10" ht="12.75">
      <c r="A110" s="183"/>
      <c r="B110" s="183"/>
      <c r="C110" s="183"/>
      <c r="D110" s="183"/>
      <c r="E110" s="183"/>
      <c r="F110" s="183"/>
      <c r="G110" s="183"/>
      <c r="H110" s="183"/>
      <c r="I110" s="188"/>
      <c r="J110" s="183"/>
    </row>
    <row r="111" spans="1:10" ht="21.75" customHeight="1">
      <c r="A111" s="266" t="s">
        <v>64</v>
      </c>
      <c r="B111" s="266"/>
      <c r="C111" s="266"/>
      <c r="D111" s="266"/>
      <c r="E111" s="266"/>
      <c r="F111" s="266"/>
      <c r="G111" s="266"/>
      <c r="H111" s="266"/>
      <c r="I111" s="132"/>
      <c r="J111" s="183"/>
    </row>
    <row r="112" spans="1:9" ht="22.5" customHeight="1">
      <c r="A112" s="268" t="s">
        <v>142</v>
      </c>
      <c r="B112" s="268"/>
      <c r="C112" s="268"/>
      <c r="D112" s="268"/>
      <c r="E112" s="268"/>
      <c r="F112" s="268"/>
      <c r="G112" s="268"/>
      <c r="H112" s="273"/>
      <c r="I112" s="190"/>
    </row>
    <row r="113" spans="1:9" ht="33" customHeight="1">
      <c r="A113" s="135" t="str">
        <f>A3</f>
        <v>МЕСТО – ГОРЊИ МИЛАНОВАЦ  </v>
      </c>
      <c r="B113" s="136" t="s">
        <v>66</v>
      </c>
      <c r="C113" s="269" t="str">
        <f>C3</f>
        <v>ЦЕНТАР ГРАДА - УЛ. ТИХОМИРА МАТИЈЕВИЋА 4                       ОПШТИНСКА УПРАВА                   </v>
      </c>
      <c r="D113" s="269"/>
      <c r="E113" s="269"/>
      <c r="F113" s="269"/>
      <c r="G113" s="137" t="s">
        <v>67</v>
      </c>
      <c r="H113" s="250" t="str">
        <f>H3</f>
        <v>ЈАНУАР</v>
      </c>
      <c r="I113" s="139" t="str">
        <f>I3</f>
        <v>2023 ГОД.</v>
      </c>
    </row>
    <row r="114" spans="1:9" ht="18" customHeight="1">
      <c r="A114" s="274" t="s">
        <v>108</v>
      </c>
      <c r="B114" s="274"/>
      <c r="C114" s="275" t="s">
        <v>134</v>
      </c>
      <c r="D114" s="275"/>
      <c r="E114" s="275"/>
      <c r="F114" s="275"/>
      <c r="G114" s="137"/>
      <c r="H114" s="138"/>
      <c r="I114" s="139"/>
    </row>
    <row r="115" spans="1:9" ht="20.25" customHeight="1">
      <c r="A115" s="274"/>
      <c r="B115" s="274"/>
      <c r="C115" s="189" t="s">
        <v>123</v>
      </c>
      <c r="D115" s="189" t="s">
        <v>129</v>
      </c>
      <c r="E115" s="189" t="s">
        <v>130</v>
      </c>
      <c r="F115" s="189" t="s">
        <v>135</v>
      </c>
      <c r="G115" s="141"/>
      <c r="H115" s="141"/>
      <c r="I115" s="141"/>
    </row>
    <row r="116" spans="1:9" ht="21" customHeight="1">
      <c r="A116" s="274"/>
      <c r="B116" s="274"/>
      <c r="C116" s="143" t="s">
        <v>136</v>
      </c>
      <c r="D116" s="143" t="s">
        <v>137</v>
      </c>
      <c r="E116" s="143" t="s">
        <v>136</v>
      </c>
      <c r="F116" s="143" t="s">
        <v>136</v>
      </c>
      <c r="G116" s="143"/>
      <c r="H116" s="143"/>
      <c r="I116" s="143"/>
    </row>
    <row r="117" spans="1:9" ht="18.75" customHeight="1">
      <c r="A117" s="271" t="s">
        <v>82</v>
      </c>
      <c r="B117" s="271"/>
      <c r="C117" s="145">
        <v>6</v>
      </c>
      <c r="D117" s="145">
        <v>1</v>
      </c>
      <c r="E117" s="145">
        <v>5</v>
      </c>
      <c r="F117" s="145">
        <v>20</v>
      </c>
      <c r="G117" s="146"/>
      <c r="H117" s="146"/>
      <c r="I117" s="146"/>
    </row>
    <row r="118" spans="1:9" ht="21" customHeight="1">
      <c r="A118" s="160" t="s">
        <v>83</v>
      </c>
      <c r="B118" s="161"/>
      <c r="C118" s="162">
        <f>'SČ 10 '!D77</f>
        <v>0</v>
      </c>
      <c r="D118" s="162">
        <f>'SČ 10 '!D119</f>
        <v>0</v>
      </c>
      <c r="E118" s="162">
        <f>'SČ 10 '!D161</f>
        <v>0</v>
      </c>
      <c r="F118" s="162">
        <f>'SČ 10 '!D203</f>
        <v>0</v>
      </c>
      <c r="G118" s="162"/>
      <c r="H118" s="150"/>
      <c r="I118" s="150"/>
    </row>
    <row r="119" spans="1:9" ht="21" customHeight="1">
      <c r="A119" s="160" t="s">
        <v>84</v>
      </c>
      <c r="B119" s="161"/>
      <c r="C119" s="164">
        <f>'SČ 10 '!D79</f>
      </c>
      <c r="D119" s="164">
        <f>'SČ 10 '!D121</f>
      </c>
      <c r="E119" s="164">
        <f>'SČ 10 '!D163</f>
      </c>
      <c r="F119" s="164">
        <f>'SČ 10 '!D205</f>
      </c>
      <c r="G119" s="164"/>
      <c r="H119" s="153"/>
      <c r="I119" s="153"/>
    </row>
    <row r="120" spans="1:9" ht="21" customHeight="1">
      <c r="A120" s="160" t="s">
        <v>85</v>
      </c>
      <c r="B120" s="161"/>
      <c r="C120" s="164"/>
      <c r="D120" s="164"/>
      <c r="E120" s="164"/>
      <c r="F120" s="164"/>
      <c r="G120" s="164"/>
      <c r="H120" s="153"/>
      <c r="I120" s="153"/>
    </row>
    <row r="121" spans="1:9" ht="21" customHeight="1">
      <c r="A121" s="160" t="s">
        <v>86</v>
      </c>
      <c r="B121" s="161"/>
      <c r="C121" s="164"/>
      <c r="D121" s="164"/>
      <c r="E121" s="164"/>
      <c r="F121" s="164"/>
      <c r="G121" s="164"/>
      <c r="H121" s="153"/>
      <c r="I121" s="153"/>
    </row>
    <row r="122" spans="1:9" ht="21" customHeight="1">
      <c r="A122" s="160" t="s">
        <v>87</v>
      </c>
      <c r="B122" s="70"/>
      <c r="C122" s="164">
        <f>'SČ 10 '!D82</f>
        <v>0</v>
      </c>
      <c r="D122" s="165">
        <f>'SČ 10 '!D124</f>
        <v>0</v>
      </c>
      <c r="E122" s="164">
        <f>'SČ 10 '!D165</f>
        <v>0</v>
      </c>
      <c r="F122" s="164">
        <f>'SČ 10 '!D208</f>
        <v>0</v>
      </c>
      <c r="G122" s="164"/>
      <c r="H122" s="153"/>
      <c r="I122" s="153"/>
    </row>
    <row r="123" spans="1:9" ht="21" customHeight="1">
      <c r="A123" s="160" t="s">
        <v>88</v>
      </c>
      <c r="B123" s="70"/>
      <c r="C123" s="164">
        <f>'SČ 10 '!D80</f>
        <v>0</v>
      </c>
      <c r="D123" s="165">
        <f>'SČ 10 '!D122</f>
        <v>0</v>
      </c>
      <c r="E123" s="164">
        <f>'SČ 10 '!D164</f>
        <v>0</v>
      </c>
      <c r="F123" s="164">
        <f>'SČ 10 '!D206</f>
        <v>0</v>
      </c>
      <c r="G123" s="164"/>
      <c r="H123" s="153"/>
      <c r="I123" s="153"/>
    </row>
    <row r="124" spans="1:9" ht="30">
      <c r="A124" s="160" t="s">
        <v>89</v>
      </c>
      <c r="B124" s="70"/>
      <c r="C124" s="162">
        <f>'SČ 10 '!D78</f>
        <v>0</v>
      </c>
      <c r="D124" s="162">
        <f>'SČ 10 '!D120</f>
        <v>0</v>
      </c>
      <c r="E124" s="162">
        <f>'SČ 10 '!D162</f>
        <v>0</v>
      </c>
      <c r="F124" s="162">
        <f>'SČ 10 '!D204</f>
        <v>0</v>
      </c>
      <c r="G124" s="162"/>
      <c r="H124" s="150"/>
      <c r="I124" s="150"/>
    </row>
    <row r="125" spans="1:9" ht="18" customHeight="1">
      <c r="A125" s="167">
        <v>1</v>
      </c>
      <c r="B125" s="70"/>
      <c r="C125" s="162"/>
      <c r="D125" s="162"/>
      <c r="E125" s="162"/>
      <c r="F125" s="162"/>
      <c r="G125" s="162"/>
      <c r="H125" s="150"/>
      <c r="I125" s="150"/>
    </row>
    <row r="126" spans="1:9" ht="18" customHeight="1">
      <c r="A126" s="167">
        <v>2</v>
      </c>
      <c r="B126" s="70"/>
      <c r="C126" s="162"/>
      <c r="D126" s="162"/>
      <c r="E126" s="162"/>
      <c r="F126" s="162"/>
      <c r="G126" s="162"/>
      <c r="H126" s="150"/>
      <c r="I126" s="150"/>
    </row>
    <row r="127" spans="1:9" ht="18" customHeight="1">
      <c r="A127" s="167">
        <v>3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18" customHeight="1">
      <c r="A128" s="167">
        <v>4</v>
      </c>
      <c r="B128" s="70"/>
      <c r="C128" s="162"/>
      <c r="D128" s="162"/>
      <c r="E128" s="162"/>
      <c r="F128" s="162"/>
      <c r="G128" s="162"/>
      <c r="H128" s="150"/>
      <c r="I128" s="150"/>
    </row>
    <row r="129" spans="1:9" ht="18" customHeight="1">
      <c r="A129" s="167">
        <v>5</v>
      </c>
      <c r="B129" s="168"/>
      <c r="C129" s="162"/>
      <c r="D129" s="162"/>
      <c r="E129" s="162"/>
      <c r="F129" s="162"/>
      <c r="G129" s="162"/>
      <c r="H129" s="150"/>
      <c r="I129" s="150"/>
    </row>
    <row r="130" spans="1:9" ht="18" customHeight="1">
      <c r="A130" s="167">
        <v>6</v>
      </c>
      <c r="B130" s="169"/>
      <c r="C130" s="162"/>
      <c r="D130" s="162"/>
      <c r="E130" s="162"/>
      <c r="F130" s="162"/>
      <c r="G130" s="162"/>
      <c r="H130" s="150"/>
      <c r="I130" s="150"/>
    </row>
    <row r="131" spans="1:9" ht="18" customHeight="1">
      <c r="A131" s="167">
        <v>7</v>
      </c>
      <c r="B131" s="70"/>
      <c r="C131" s="162"/>
      <c r="D131" s="162"/>
      <c r="E131" s="162"/>
      <c r="F131" s="162"/>
      <c r="G131" s="162"/>
      <c r="H131" s="150"/>
      <c r="I131" s="150"/>
    </row>
    <row r="132" spans="1:9" ht="18" customHeight="1">
      <c r="A132" s="167">
        <v>8</v>
      </c>
      <c r="B132" s="168"/>
      <c r="C132" s="162"/>
      <c r="D132" s="162"/>
      <c r="E132" s="162"/>
      <c r="F132" s="162"/>
      <c r="G132" s="162"/>
      <c r="H132" s="150"/>
      <c r="I132" s="150"/>
    </row>
    <row r="133" spans="1:9" ht="18" customHeight="1">
      <c r="A133" s="167">
        <v>9</v>
      </c>
      <c r="B133" s="172"/>
      <c r="C133" s="162"/>
      <c r="D133" s="162"/>
      <c r="E133" s="162"/>
      <c r="F133" s="162"/>
      <c r="G133" s="162"/>
      <c r="H133" s="150"/>
      <c r="I133" s="150"/>
    </row>
    <row r="134" spans="1:9" ht="18" customHeight="1">
      <c r="A134" s="167">
        <v>10</v>
      </c>
      <c r="B134" s="172"/>
      <c r="C134" s="162"/>
      <c r="D134" s="162"/>
      <c r="E134" s="162"/>
      <c r="F134" s="162"/>
      <c r="G134" s="162"/>
      <c r="H134" s="150"/>
      <c r="I134" s="150"/>
    </row>
    <row r="135" spans="1:9" ht="18" customHeight="1">
      <c r="A135" s="167">
        <v>11</v>
      </c>
      <c r="B135" s="172"/>
      <c r="C135" s="162"/>
      <c r="D135" s="162"/>
      <c r="E135" s="162"/>
      <c r="F135" s="162"/>
      <c r="G135" s="162"/>
      <c r="H135" s="150"/>
      <c r="I135" s="182"/>
    </row>
    <row r="136" spans="1:9" ht="18" customHeight="1">
      <c r="A136" s="167">
        <v>12</v>
      </c>
      <c r="B136" s="172"/>
      <c r="C136" s="162"/>
      <c r="D136" s="162"/>
      <c r="E136" s="162"/>
      <c r="F136" s="162"/>
      <c r="G136" s="162"/>
      <c r="H136" s="150"/>
      <c r="I136" s="150"/>
    </row>
    <row r="137" spans="1:9" ht="18" customHeight="1">
      <c r="A137" s="167">
        <v>13</v>
      </c>
      <c r="B137" s="172"/>
      <c r="C137" s="162"/>
      <c r="D137" s="162"/>
      <c r="E137" s="162"/>
      <c r="F137" s="162"/>
      <c r="G137" s="162"/>
      <c r="H137" s="150"/>
      <c r="I137" s="150"/>
    </row>
    <row r="138" spans="1:9" ht="18" customHeight="1">
      <c r="A138" s="167">
        <v>14</v>
      </c>
      <c r="B138" s="172"/>
      <c r="C138" s="162"/>
      <c r="D138" s="162"/>
      <c r="E138" s="162"/>
      <c r="F138" s="162"/>
      <c r="G138" s="162"/>
      <c r="H138" s="150"/>
      <c r="I138" s="150"/>
    </row>
    <row r="139" spans="1:9" ht="12.75">
      <c r="A139" s="179"/>
      <c r="B139" s="180"/>
      <c r="C139" s="181"/>
      <c r="D139" s="181"/>
      <c r="E139" s="181"/>
      <c r="F139" s="181"/>
      <c r="G139" s="181"/>
      <c r="H139" s="181"/>
      <c r="I139" s="182"/>
    </row>
  </sheetData>
  <sheetProtection selectLockedCells="1" selectUnlockedCells="1"/>
  <mergeCells count="25">
    <mergeCell ref="A117:B117"/>
    <mergeCell ref="A91:B91"/>
    <mergeCell ref="C113:F113"/>
    <mergeCell ref="A114:B116"/>
    <mergeCell ref="C114:F114"/>
    <mergeCell ref="A111:H111"/>
    <mergeCell ref="A112:H112"/>
    <mergeCell ref="A64:B65"/>
    <mergeCell ref="A66:B66"/>
    <mergeCell ref="C88:F88"/>
    <mergeCell ref="A89:B90"/>
    <mergeCell ref="A86:H86"/>
    <mergeCell ref="A87:H87"/>
    <mergeCell ref="C38:F38"/>
    <mergeCell ref="A39:B40"/>
    <mergeCell ref="A41:B41"/>
    <mergeCell ref="C63:F63"/>
    <mergeCell ref="A61:H61"/>
    <mergeCell ref="A62:H62"/>
    <mergeCell ref="A36:H36"/>
    <mergeCell ref="A37:H37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5" max="255" man="1"/>
    <brk id="60" max="255" man="1"/>
    <brk id="85" max="255" man="1"/>
    <brk id="1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21" sqref="E121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42187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30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SO2!D2</f>
        <v>ФЕБРУАР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SO2!D35</f>
        <v>28</v>
      </c>
      <c r="C7" s="150">
        <f>Cadj!D35</f>
        <v>28</v>
      </c>
      <c r="D7" s="150">
        <f>'SČ 2_5'!D35</f>
        <v>0</v>
      </c>
      <c r="E7" s="150">
        <f>'SČ 10 '!E35</f>
        <v>0</v>
      </c>
      <c r="F7" s="150">
        <f>NO2!D35</f>
        <v>28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SO2!D37</f>
        <v>3.235714285714286</v>
      </c>
      <c r="C8" s="153">
        <f>Cadj!D37</f>
        <v>8.071428571428571</v>
      </c>
      <c r="D8" s="153"/>
      <c r="E8" s="153"/>
      <c r="F8" s="153">
        <f>NO2!D37</f>
        <v>34.642857142857146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SO2!D41</f>
        <v>3.3499999999999996</v>
      </c>
      <c r="C9" s="153">
        <f>Cadj!D41</f>
        <v>8</v>
      </c>
      <c r="D9" s="153"/>
      <c r="E9" s="153"/>
      <c r="F9" s="153">
        <f>NO2!D41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SO2!D40</f>
        <v>4.284</v>
      </c>
      <c r="C10" s="153">
        <f>Cadj!D40</f>
        <v>17.380000000000003</v>
      </c>
      <c r="D10" s="153"/>
      <c r="E10" s="153">
        <f>'SČ 10 '!E40</f>
      </c>
      <c r="F10" s="153">
        <f>NO2!D40</f>
        <v>66.38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SO2!D39</f>
        <v>1</v>
      </c>
      <c r="C11" s="150">
        <f>Cadj!D39</f>
        <v>3</v>
      </c>
      <c r="D11" s="153">
        <f>'SČ 2_5'!D39</f>
        <v>0</v>
      </c>
      <c r="E11" s="153">
        <f>'SČ 10 '!E39</f>
        <v>0</v>
      </c>
      <c r="F11" s="150">
        <f>NO2!D39</f>
        <v>11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SO2!D38</f>
        <v>4.5</v>
      </c>
      <c r="C12" s="150">
        <f>Cadj!D38</f>
        <v>19</v>
      </c>
      <c r="D12" s="153">
        <f>'SČ 2_5'!D38</f>
        <v>0</v>
      </c>
      <c r="E12" s="153">
        <f>'SČ 10 '!E38</f>
        <v>0</v>
      </c>
      <c r="F12" s="150">
        <f>NO2!D38</f>
        <v>68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SO2!D36</f>
        <v>0</v>
      </c>
      <c r="C13" s="150">
        <f>Cadj!D36</f>
        <v>0</v>
      </c>
      <c r="D13" s="150"/>
      <c r="E13" s="150">
        <f>'SČ 10 '!E36</f>
        <v>0</v>
      </c>
      <c r="F13" s="150">
        <f>NO2!D36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0.2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7" t="s">
        <v>183</v>
      </c>
      <c r="B33" s="267"/>
      <c r="C33" s="267"/>
      <c r="D33" s="267"/>
      <c r="E33" s="267"/>
      <c r="F33" s="267"/>
      <c r="G33" s="267"/>
      <c r="H33" s="267"/>
      <c r="I33" s="190"/>
      <c r="J33" s="134"/>
    </row>
    <row r="34" spans="1:10" ht="30.7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ФЕБРУАР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TM!D27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TM!D8</f>
        <v>48.6</v>
      </c>
      <c r="D39" s="164">
        <f>TM!D13</f>
        <v>6.95</v>
      </c>
      <c r="E39" s="164">
        <f>TM!D14</f>
        <v>33</v>
      </c>
      <c r="F39" s="164">
        <f>TM!D18</f>
        <v>4.9</v>
      </c>
      <c r="G39" s="164">
        <f>TM!D17</f>
        <v>6.1</v>
      </c>
      <c r="H39" s="164"/>
      <c r="I39" s="165">
        <f>TM!D15</f>
        <v>0.02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2.5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2.5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1.75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1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1.75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1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1.75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1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1.75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1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19.5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72" t="s">
        <v>184</v>
      </c>
      <c r="B58" s="272"/>
      <c r="C58" s="272"/>
      <c r="D58" s="272"/>
      <c r="E58" s="272"/>
      <c r="F58" s="272"/>
      <c r="G58" s="272"/>
      <c r="H58" s="272"/>
      <c r="I58" s="190"/>
      <c r="J58" s="134"/>
    </row>
    <row r="59" spans="1:10" ht="27.7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ФЕБРУАР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TM!D16</f>
        <v>1.14</v>
      </c>
      <c r="D64" s="164">
        <f>TM!D19</f>
        <v>4.6</v>
      </c>
      <c r="E64" s="164">
        <f>TM!D20</f>
        <v>0.7</v>
      </c>
      <c r="F64" s="164">
        <f>TM!D10</f>
        <v>25.6</v>
      </c>
      <c r="G64" s="164">
        <f>TM!D9</f>
        <v>23</v>
      </c>
      <c r="H64" s="164">
        <f>TM!D25</f>
        <v>0.05</v>
      </c>
      <c r="I64" s="164">
        <f>TM!D11</f>
        <v>20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73" t="s">
        <v>185</v>
      </c>
      <c r="B83" s="273"/>
      <c r="C83" s="273"/>
      <c r="D83" s="273"/>
      <c r="E83" s="273"/>
      <c r="F83" s="273"/>
      <c r="G83" s="273"/>
      <c r="H83" s="273"/>
      <c r="I83" s="190"/>
      <c r="J83" s="134"/>
    </row>
    <row r="84" spans="1:10" ht="33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ФЕБРУАР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TM!D12</f>
        <v>19.7</v>
      </c>
      <c r="D89" s="164"/>
      <c r="E89" s="164">
        <f>TM!D24</f>
        <v>0.625</v>
      </c>
      <c r="F89" s="164">
        <f>TM!D21</f>
        <v>0.625</v>
      </c>
      <c r="G89" s="164">
        <f>TM!D23</f>
        <v>0.5</v>
      </c>
      <c r="H89" s="153">
        <f>TM!D26</f>
        <v>0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3.2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4" customHeight="1">
      <c r="A108" s="268" t="s">
        <v>142</v>
      </c>
      <c r="B108" s="268"/>
      <c r="C108" s="268"/>
      <c r="D108" s="268"/>
      <c r="E108" s="268"/>
      <c r="F108" s="268"/>
      <c r="G108" s="268"/>
      <c r="H108" s="273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ФЕБРУАР</v>
      </c>
      <c r="I109" s="139" t="str">
        <f>I3</f>
        <v>2023 ГОД.</v>
      </c>
    </row>
    <row r="110" spans="1:9" ht="18.7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1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0.25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1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'!E77</f>
        <v>0</v>
      </c>
      <c r="D114" s="162">
        <f>'SČ 10 '!E119</f>
        <v>0</v>
      </c>
      <c r="E114" s="162">
        <f>'SČ 10 '!E161</f>
        <v>0</v>
      </c>
      <c r="F114" s="162">
        <f>'SČ 10 '!E203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'!E79</f>
      </c>
      <c r="D115" s="164">
        <f>'SČ 10 '!E121</f>
      </c>
      <c r="E115" s="164">
        <f>'SČ 10 '!E163</f>
      </c>
      <c r="F115" s="164">
        <f>'SČ 10 '!E205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53" t="s">
        <v>191</v>
      </c>
      <c r="D118" s="165">
        <v>0.005</v>
      </c>
      <c r="E118" s="164">
        <f>'SČ 10 '!E165</f>
        <v>0</v>
      </c>
      <c r="F118" s="153" t="s">
        <v>192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'!E80</f>
        <v>0</v>
      </c>
      <c r="D119" s="165">
        <f>'SČ 10 '!E122</f>
        <v>0</v>
      </c>
      <c r="E119" s="164">
        <f>'SČ 10 '!E164</f>
        <v>0</v>
      </c>
      <c r="F119" s="164">
        <f>'SČ 10 '!E206</f>
        <v>0</v>
      </c>
      <c r="G119" s="164"/>
      <c r="H119" s="153"/>
      <c r="I119" s="153"/>
    </row>
    <row r="120" spans="1:9" ht="27.75" customHeight="1">
      <c r="A120" s="160" t="s">
        <v>89</v>
      </c>
      <c r="B120" s="70"/>
      <c r="C120" s="162">
        <f>'SČ 10 '!E78</f>
        <v>0</v>
      </c>
      <c r="D120" s="162">
        <f>'SČ 10 '!E120</f>
        <v>0</v>
      </c>
      <c r="E120" s="162">
        <f>'SČ 10 '!E162</f>
        <v>0</v>
      </c>
      <c r="F120" s="162">
        <f>'SČ 10 '!E204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C84:F84"/>
    <mergeCell ref="A85:B86"/>
    <mergeCell ref="A113:B113"/>
    <mergeCell ref="A87:B87"/>
    <mergeCell ref="C109:F109"/>
    <mergeCell ref="A110:B112"/>
    <mergeCell ref="C110:F110"/>
    <mergeCell ref="A107:H107"/>
    <mergeCell ref="A108:H108"/>
    <mergeCell ref="A37:B37"/>
    <mergeCell ref="A57:H57"/>
    <mergeCell ref="A32:H32"/>
    <mergeCell ref="A33:H33"/>
    <mergeCell ref="A83:H83"/>
    <mergeCell ref="A82:H82"/>
    <mergeCell ref="A58:H58"/>
    <mergeCell ref="C59:F59"/>
    <mergeCell ref="A60:B61"/>
    <mergeCell ref="A62:B62"/>
    <mergeCell ref="A1:I1"/>
    <mergeCell ref="A2:I2"/>
    <mergeCell ref="C3:F3"/>
    <mergeCell ref="A4:A5"/>
    <mergeCell ref="C34:F34"/>
    <mergeCell ref="A35:B36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5" r:id="rId1"/>
  <rowBreaks count="4" manualBreakCount="4">
    <brk id="31" max="255" man="1"/>
    <brk id="56" max="255" man="1"/>
    <brk id="81" max="255" man="1"/>
    <brk id="10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SheetLayoutView="100" zoomScalePageLayoutView="0" workbookViewId="0" topLeftCell="A1">
      <selection activeCell="E14" sqref="E14:E15"/>
    </sheetView>
  </sheetViews>
  <sheetFormatPr defaultColWidth="9.140625" defaultRowHeight="12.75"/>
  <cols>
    <col min="1" max="1" width="36.00390625" style="75" customWidth="1"/>
    <col min="2" max="2" width="13.140625" style="75" customWidth="1"/>
    <col min="3" max="3" width="12.57421875" style="75" customWidth="1"/>
    <col min="4" max="4" width="12.8515625" style="75" customWidth="1"/>
    <col min="5" max="5" width="13.00390625" style="75" customWidth="1"/>
    <col min="6" max="6" width="18.00390625" style="75" customWidth="1"/>
    <col min="7" max="7" width="16.7109375" style="75" customWidth="1"/>
    <col min="8" max="8" width="14.7109375" style="75" customWidth="1"/>
    <col min="9" max="9" width="13.00390625" style="75" customWidth="1"/>
    <col min="10" max="10" width="13.421875" style="75" customWidth="1"/>
    <col min="11" max="15" width="9.140625" style="75" customWidth="1"/>
    <col min="16" max="16" width="12.28125" style="75" customWidth="1"/>
    <col min="17" max="17" width="6.28125" style="75" customWidth="1"/>
    <col min="18" max="16384" width="9.140625" style="75" customWidth="1"/>
  </cols>
  <sheetData>
    <row r="1" spans="1:10" ht="19.5" customHeight="1">
      <c r="A1" s="266" t="s">
        <v>64</v>
      </c>
      <c r="B1" s="266"/>
      <c r="C1" s="266"/>
      <c r="D1" s="266"/>
      <c r="E1" s="266"/>
      <c r="F1" s="266"/>
      <c r="G1" s="266"/>
      <c r="H1" s="266"/>
      <c r="I1" s="266"/>
      <c r="J1" s="133"/>
    </row>
    <row r="2" spans="1:10" ht="20.25" customHeight="1">
      <c r="A2" s="268" t="s">
        <v>65</v>
      </c>
      <c r="B2" s="268"/>
      <c r="C2" s="268"/>
      <c r="D2" s="268"/>
      <c r="E2" s="268"/>
      <c r="F2" s="268"/>
      <c r="G2" s="268"/>
      <c r="H2" s="268"/>
      <c r="I2" s="268"/>
      <c r="J2" s="134"/>
    </row>
    <row r="3" spans="1:10" ht="27.75" customHeight="1">
      <c r="A3" s="135" t="str">
        <f>Jan!A3</f>
        <v>МЕСТО – ГОРЊИ МИЛАНОВАЦ  </v>
      </c>
      <c r="B3" s="136" t="s">
        <v>66</v>
      </c>
      <c r="C3" s="269" t="str">
        <f>Jan!C3</f>
        <v>ЦЕНТАР ГРАДА - УЛ. ТИХОМИРА МАТИЈЕВИЋА 4                       ОПШТИНСКА УПРАВА                   </v>
      </c>
      <c r="D3" s="269"/>
      <c r="E3" s="269"/>
      <c r="F3" s="269"/>
      <c r="G3" s="137" t="s">
        <v>67</v>
      </c>
      <c r="H3" s="138" t="str">
        <f>SO2!E2</f>
        <v>МАРТ</v>
      </c>
      <c r="I3" s="139" t="str">
        <f>Jan!I3</f>
        <v>2023 ГОД.</v>
      </c>
      <c r="J3" s="140"/>
    </row>
    <row r="4" spans="1:10" ht="46.5" customHeight="1">
      <c r="A4" s="270" t="s">
        <v>69</v>
      </c>
      <c r="B4" s="141" t="s">
        <v>70</v>
      </c>
      <c r="C4" s="141" t="s">
        <v>71</v>
      </c>
      <c r="D4" s="141" t="s">
        <v>72</v>
      </c>
      <c r="E4" s="141" t="s">
        <v>73</v>
      </c>
      <c r="F4" s="141" t="s">
        <v>74</v>
      </c>
      <c r="G4" s="141" t="s">
        <v>75</v>
      </c>
      <c r="H4" s="141" t="s">
        <v>76</v>
      </c>
      <c r="I4" s="141" t="s">
        <v>77</v>
      </c>
      <c r="J4" s="142"/>
    </row>
    <row r="5" spans="1:10" ht="18.75" customHeight="1">
      <c r="A5" s="270"/>
      <c r="B5" s="143" t="s">
        <v>78</v>
      </c>
      <c r="C5" s="143" t="s">
        <v>79</v>
      </c>
      <c r="D5" s="143" t="s">
        <v>80</v>
      </c>
      <c r="E5" s="143" t="s">
        <v>80</v>
      </c>
      <c r="F5" s="143" t="s">
        <v>79</v>
      </c>
      <c r="G5" s="143" t="s">
        <v>79</v>
      </c>
      <c r="H5" s="143" t="s">
        <v>79</v>
      </c>
      <c r="I5" s="143" t="s">
        <v>81</v>
      </c>
      <c r="J5" s="144"/>
    </row>
    <row r="6" spans="1:10" ht="17.25" customHeight="1">
      <c r="A6" s="145" t="s">
        <v>82</v>
      </c>
      <c r="B6" s="146">
        <v>125</v>
      </c>
      <c r="C6" s="146">
        <v>50</v>
      </c>
      <c r="D6" s="146"/>
      <c r="E6" s="146">
        <v>50</v>
      </c>
      <c r="F6" s="146">
        <v>85</v>
      </c>
      <c r="G6" s="146"/>
      <c r="H6" s="146"/>
      <c r="I6" s="146">
        <v>5</v>
      </c>
      <c r="J6" s="147"/>
    </row>
    <row r="7" spans="1:10" ht="18" customHeight="1">
      <c r="A7" s="148" t="s">
        <v>83</v>
      </c>
      <c r="B7" s="149">
        <f>SO2!E35</f>
        <v>31</v>
      </c>
      <c r="C7" s="150">
        <f>Cadj!E35</f>
        <v>31</v>
      </c>
      <c r="D7" s="150">
        <f>'SČ 2_5'!E35</f>
        <v>0</v>
      </c>
      <c r="E7" s="150">
        <f>'SČ 10 '!F35</f>
        <v>0</v>
      </c>
      <c r="F7" s="150">
        <f>NO2!E35</f>
        <v>31</v>
      </c>
      <c r="G7" s="150"/>
      <c r="H7" s="150"/>
      <c r="I7" s="150"/>
      <c r="J7" s="151"/>
    </row>
    <row r="8" spans="1:10" ht="18" customHeight="1">
      <c r="A8" s="148" t="s">
        <v>84</v>
      </c>
      <c r="B8" s="152">
        <f>SO2!E37</f>
        <v>3.638709677419355</v>
      </c>
      <c r="C8" s="153">
        <f>Cadj!E37</f>
        <v>7.516129032258065</v>
      </c>
      <c r="D8" s="153"/>
      <c r="E8" s="153"/>
      <c r="F8" s="153">
        <f>NO2!E37</f>
        <v>36.54838709677419</v>
      </c>
      <c r="G8" s="153"/>
      <c r="H8" s="153"/>
      <c r="I8" s="153"/>
      <c r="J8" s="154"/>
    </row>
    <row r="9" spans="1:10" ht="18" customHeight="1">
      <c r="A9" s="148" t="s">
        <v>85</v>
      </c>
      <c r="B9" s="152">
        <f>SO2!E41</f>
        <v>3.4</v>
      </c>
      <c r="C9" s="153">
        <f>Cadj!E41</f>
        <v>6</v>
      </c>
      <c r="D9" s="153"/>
      <c r="E9" s="153"/>
      <c r="F9" s="153">
        <f>NO2!E41</f>
        <v>31</v>
      </c>
      <c r="G9" s="153"/>
      <c r="H9" s="153"/>
      <c r="I9" s="153"/>
      <c r="J9" s="154"/>
    </row>
    <row r="10" spans="1:10" ht="18" customHeight="1">
      <c r="A10" s="148" t="s">
        <v>86</v>
      </c>
      <c r="B10" s="152">
        <f>SO2!E40</f>
        <v>5.579999999999998</v>
      </c>
      <c r="C10" s="153">
        <f>Cadj!E40</f>
        <v>16.799999999999997</v>
      </c>
      <c r="D10" s="153"/>
      <c r="E10" s="153">
        <f>'SČ 10 '!F40</f>
      </c>
      <c r="F10" s="153">
        <f>NO2!E40</f>
        <v>71</v>
      </c>
      <c r="G10" s="153"/>
      <c r="H10" s="153"/>
      <c r="I10" s="153"/>
      <c r="J10" s="154"/>
    </row>
    <row r="11" spans="1:10" ht="18" customHeight="1">
      <c r="A11" s="148" t="s">
        <v>87</v>
      </c>
      <c r="B11" s="253">
        <f>SO2!E39</f>
        <v>2.1</v>
      </c>
      <c r="C11" s="150">
        <f>Cadj!E39</f>
        <v>3</v>
      </c>
      <c r="D11" s="153">
        <f>'SČ 2_5'!E39</f>
        <v>0</v>
      </c>
      <c r="E11" s="153">
        <f>'SČ 10 '!F39</f>
        <v>0</v>
      </c>
      <c r="F11" s="150">
        <f>NO2!E39</f>
        <v>3</v>
      </c>
      <c r="G11" s="153"/>
      <c r="H11" s="153"/>
      <c r="I11" s="153"/>
      <c r="J11" s="154"/>
    </row>
    <row r="12" spans="1:10" ht="18" customHeight="1">
      <c r="A12" s="148" t="s">
        <v>88</v>
      </c>
      <c r="B12" s="253">
        <f>SO2!E38</f>
        <v>6.3</v>
      </c>
      <c r="C12" s="150">
        <f>Cadj!E38</f>
        <v>18</v>
      </c>
      <c r="D12" s="153">
        <f>'SČ 2_5'!E38</f>
        <v>0</v>
      </c>
      <c r="E12" s="153">
        <f>'SČ 10 '!F38</f>
        <v>0</v>
      </c>
      <c r="F12" s="150">
        <f>NO2!E38</f>
        <v>71</v>
      </c>
      <c r="G12" s="153"/>
      <c r="H12" s="153"/>
      <c r="I12" s="153"/>
      <c r="J12" s="154"/>
    </row>
    <row r="13" spans="1:10" ht="28.5" customHeight="1">
      <c r="A13" s="148" t="s">
        <v>89</v>
      </c>
      <c r="B13" s="149">
        <f>SO2!E36</f>
        <v>0</v>
      </c>
      <c r="C13" s="150">
        <f>Cadj!E36</f>
        <v>0</v>
      </c>
      <c r="D13" s="150"/>
      <c r="E13" s="150">
        <f>'SČ 10 '!F36</f>
        <v>0</v>
      </c>
      <c r="F13" s="150">
        <f>NO2!E36</f>
        <v>0</v>
      </c>
      <c r="G13" s="153"/>
      <c r="H13" s="153"/>
      <c r="I13" s="153"/>
      <c r="J13" s="154"/>
    </row>
    <row r="14" spans="1:10" ht="18" customHeight="1">
      <c r="A14" s="155" t="s">
        <v>90</v>
      </c>
      <c r="B14" s="150"/>
      <c r="C14" s="157"/>
      <c r="D14" s="150"/>
      <c r="E14" s="156"/>
      <c r="F14" s="150"/>
      <c r="G14" s="153"/>
      <c r="H14" s="153"/>
      <c r="I14" s="153"/>
      <c r="J14" s="154"/>
    </row>
    <row r="15" spans="1:10" ht="18" customHeight="1">
      <c r="A15" s="155" t="s">
        <v>91</v>
      </c>
      <c r="B15" s="150"/>
      <c r="C15" s="157"/>
      <c r="D15" s="150"/>
      <c r="E15" s="156"/>
      <c r="F15" s="150"/>
      <c r="G15" s="153"/>
      <c r="H15" s="153"/>
      <c r="I15" s="153"/>
      <c r="J15" s="154"/>
    </row>
    <row r="16" spans="1:10" ht="18" customHeight="1">
      <c r="A16" s="155" t="s">
        <v>92</v>
      </c>
      <c r="B16" s="150"/>
      <c r="C16" s="157"/>
      <c r="D16" s="150"/>
      <c r="E16" s="156"/>
      <c r="F16" s="150"/>
      <c r="G16" s="153"/>
      <c r="H16" s="153"/>
      <c r="I16" s="153"/>
      <c r="J16" s="154"/>
    </row>
    <row r="17" spans="1:10" ht="18" customHeight="1">
      <c r="A17" s="155" t="s">
        <v>93</v>
      </c>
      <c r="B17" s="150"/>
      <c r="C17" s="157"/>
      <c r="D17" s="150"/>
      <c r="E17" s="156"/>
      <c r="F17" s="150"/>
      <c r="G17" s="153"/>
      <c r="H17" s="153"/>
      <c r="I17" s="153"/>
      <c r="J17" s="154"/>
    </row>
    <row r="18" spans="1:10" ht="18" customHeight="1">
      <c r="A18" s="155" t="s">
        <v>94</v>
      </c>
      <c r="B18" s="150"/>
      <c r="C18" s="157"/>
      <c r="D18" s="150"/>
      <c r="E18" s="156"/>
      <c r="F18" s="150"/>
      <c r="G18" s="153"/>
      <c r="H18" s="153"/>
      <c r="I18" s="153"/>
      <c r="J18" s="154"/>
    </row>
    <row r="19" spans="1:10" ht="18" customHeight="1">
      <c r="A19" s="155" t="s">
        <v>95</v>
      </c>
      <c r="B19" s="150"/>
      <c r="C19" s="157"/>
      <c r="D19" s="150"/>
      <c r="E19" s="156"/>
      <c r="F19" s="150"/>
      <c r="G19" s="153"/>
      <c r="H19" s="153"/>
      <c r="I19" s="153"/>
      <c r="J19" s="154"/>
    </row>
    <row r="20" spans="1:10" ht="18" customHeight="1">
      <c r="A20" s="155" t="s">
        <v>96</v>
      </c>
      <c r="B20" s="150"/>
      <c r="C20" s="157"/>
      <c r="D20" s="150"/>
      <c r="E20" s="156"/>
      <c r="F20" s="150"/>
      <c r="G20" s="153"/>
      <c r="H20" s="153"/>
      <c r="I20" s="153"/>
      <c r="J20" s="154"/>
    </row>
    <row r="21" spans="1:10" ht="18" customHeight="1">
      <c r="A21" s="155" t="s">
        <v>97</v>
      </c>
      <c r="B21" s="150"/>
      <c r="C21" s="150"/>
      <c r="D21" s="150"/>
      <c r="E21" s="156"/>
      <c r="F21" s="150"/>
      <c r="G21" s="153"/>
      <c r="H21" s="153"/>
      <c r="I21" s="153"/>
      <c r="J21" s="154"/>
    </row>
    <row r="22" spans="1:10" ht="18" customHeight="1">
      <c r="A22" s="155" t="s">
        <v>98</v>
      </c>
      <c r="B22" s="150"/>
      <c r="C22" s="150"/>
      <c r="D22" s="150"/>
      <c r="E22" s="156"/>
      <c r="F22" s="150"/>
      <c r="G22" s="153"/>
      <c r="H22" s="153"/>
      <c r="I22" s="153"/>
      <c r="J22" s="154"/>
    </row>
    <row r="23" spans="1:10" ht="18" customHeight="1">
      <c r="A23" s="155" t="s">
        <v>99</v>
      </c>
      <c r="B23" s="150"/>
      <c r="C23" s="150"/>
      <c r="D23" s="150"/>
      <c r="E23" s="156"/>
      <c r="F23" s="150"/>
      <c r="G23" s="153"/>
      <c r="H23" s="153"/>
      <c r="I23" s="153"/>
      <c r="J23" s="154"/>
    </row>
    <row r="24" spans="1:10" ht="18" customHeight="1">
      <c r="A24" s="155" t="s">
        <v>100</v>
      </c>
      <c r="B24" s="150"/>
      <c r="C24" s="150"/>
      <c r="D24" s="150"/>
      <c r="E24" s="156"/>
      <c r="F24" s="150"/>
      <c r="G24" s="153"/>
      <c r="H24" s="153"/>
      <c r="I24" s="153"/>
      <c r="J24" s="154"/>
    </row>
    <row r="25" spans="1:10" ht="18" customHeight="1">
      <c r="A25" s="155" t="s">
        <v>101</v>
      </c>
      <c r="B25" s="150"/>
      <c r="C25" s="150"/>
      <c r="D25" s="150"/>
      <c r="E25" s="156"/>
      <c r="F25" s="150"/>
      <c r="G25" s="153"/>
      <c r="H25" s="153"/>
      <c r="I25" s="153"/>
      <c r="J25" s="154"/>
    </row>
    <row r="26" spans="1:10" ht="18" customHeight="1">
      <c r="A26" s="155" t="s">
        <v>102</v>
      </c>
      <c r="B26" s="150"/>
      <c r="C26" s="150"/>
      <c r="D26" s="150"/>
      <c r="E26" s="156"/>
      <c r="F26" s="150"/>
      <c r="G26" s="153"/>
      <c r="H26" s="153"/>
      <c r="I26" s="153"/>
      <c r="J26" s="154"/>
    </row>
    <row r="27" spans="1:10" ht="18" customHeight="1">
      <c r="A27" s="155" t="s">
        <v>103</v>
      </c>
      <c r="B27" s="150"/>
      <c r="C27" s="150"/>
      <c r="D27" s="150"/>
      <c r="E27" s="156"/>
      <c r="F27" s="150"/>
      <c r="G27" s="153"/>
      <c r="H27" s="153"/>
      <c r="I27" s="153"/>
      <c r="J27" s="154"/>
    </row>
    <row r="28" spans="1:10" ht="18" customHeight="1">
      <c r="A28" s="155" t="s">
        <v>104</v>
      </c>
      <c r="B28" s="150"/>
      <c r="C28" s="150"/>
      <c r="D28" s="150"/>
      <c r="E28" s="156"/>
      <c r="F28" s="150"/>
      <c r="G28" s="153"/>
      <c r="H28" s="153"/>
      <c r="I28" s="153"/>
      <c r="J28" s="154"/>
    </row>
    <row r="29" spans="1:10" ht="18" customHeight="1">
      <c r="A29" s="155" t="s">
        <v>105</v>
      </c>
      <c r="B29" s="150"/>
      <c r="C29" s="150"/>
      <c r="D29" s="150"/>
      <c r="E29" s="156"/>
      <c r="F29" s="150"/>
      <c r="G29" s="153"/>
      <c r="H29" s="153"/>
      <c r="I29" s="153"/>
      <c r="J29" s="154"/>
    </row>
    <row r="30" spans="1:10" ht="18" customHeight="1">
      <c r="A30" s="155" t="s">
        <v>106</v>
      </c>
      <c r="B30" s="150"/>
      <c r="C30" s="150"/>
      <c r="D30" s="150"/>
      <c r="E30" s="156"/>
      <c r="F30" s="150"/>
      <c r="G30" s="153"/>
      <c r="H30" s="153"/>
      <c r="I30" s="153"/>
      <c r="J30" s="154"/>
    </row>
    <row r="31" spans="1:10" ht="11.25" customHeight="1">
      <c r="A31" s="159"/>
      <c r="B31" s="151"/>
      <c r="C31" s="151"/>
      <c r="D31" s="154"/>
      <c r="E31" s="154"/>
      <c r="F31" s="151"/>
      <c r="G31" s="154"/>
      <c r="H31" s="154"/>
      <c r="I31" s="154"/>
      <c r="J31" s="154"/>
    </row>
    <row r="32" spans="1:10" ht="21.75" customHeight="1">
      <c r="A32" s="266" t="s">
        <v>64</v>
      </c>
      <c r="B32" s="266"/>
      <c r="C32" s="266"/>
      <c r="D32" s="266"/>
      <c r="E32" s="266"/>
      <c r="F32" s="266"/>
      <c r="G32" s="266"/>
      <c r="H32" s="266"/>
      <c r="I32" s="132"/>
      <c r="J32" s="133"/>
    </row>
    <row r="33" spans="1:10" ht="19.5" customHeight="1">
      <c r="A33" s="268" t="s">
        <v>144</v>
      </c>
      <c r="B33" s="268"/>
      <c r="C33" s="268"/>
      <c r="D33" s="268"/>
      <c r="E33" s="268"/>
      <c r="F33" s="268"/>
      <c r="G33" s="268"/>
      <c r="H33" s="273"/>
      <c r="I33" s="190"/>
      <c r="J33" s="134"/>
    </row>
    <row r="34" spans="1:10" ht="29.25" customHeight="1">
      <c r="A34" s="135" t="str">
        <f>A3</f>
        <v>МЕСТО – ГОРЊИ МИЛАНОВАЦ  </v>
      </c>
      <c r="B34" s="136" t="s">
        <v>66</v>
      </c>
      <c r="C34" s="269" t="str">
        <f>C3</f>
        <v>ЦЕНТАР ГРАДА - УЛ. ТИХОМИРА МАТИЈЕВИЋА 4                       ОПШТИНСКА УПРАВА                   </v>
      </c>
      <c r="D34" s="269"/>
      <c r="E34" s="269"/>
      <c r="F34" s="269"/>
      <c r="G34" s="137" t="s">
        <v>67</v>
      </c>
      <c r="H34" s="250" t="str">
        <f>H3</f>
        <v>МАРТ</v>
      </c>
      <c r="I34" s="139" t="str">
        <f>I3</f>
        <v>2023 ГОД.</v>
      </c>
      <c r="J34" s="140"/>
    </row>
    <row r="35" spans="1:10" ht="48.75" customHeight="1">
      <c r="A35" s="270" t="s">
        <v>108</v>
      </c>
      <c r="B35" s="270"/>
      <c r="C35" s="141" t="s">
        <v>109</v>
      </c>
      <c r="D35" s="141" t="s">
        <v>110</v>
      </c>
      <c r="E35" s="141" t="s">
        <v>111</v>
      </c>
      <c r="F35" s="141" t="s">
        <v>112</v>
      </c>
      <c r="G35" s="141" t="s">
        <v>113</v>
      </c>
      <c r="H35" s="141" t="s">
        <v>114</v>
      </c>
      <c r="I35" s="141" t="s">
        <v>115</v>
      </c>
      <c r="J35" s="142"/>
    </row>
    <row r="36" spans="1:10" ht="18.75" customHeight="1">
      <c r="A36" s="270"/>
      <c r="B36" s="270"/>
      <c r="C36" s="143" t="s">
        <v>177</v>
      </c>
      <c r="D36" s="143"/>
      <c r="E36" s="143" t="s">
        <v>116</v>
      </c>
      <c r="F36" s="143" t="s">
        <v>182</v>
      </c>
      <c r="G36" s="143" t="s">
        <v>182</v>
      </c>
      <c r="H36" s="143" t="s">
        <v>178</v>
      </c>
      <c r="I36" s="143" t="s">
        <v>178</v>
      </c>
      <c r="J36" s="144"/>
    </row>
    <row r="37" spans="1:10" ht="21" customHeight="1">
      <c r="A37" s="271" t="s">
        <v>82</v>
      </c>
      <c r="B37" s="271"/>
      <c r="C37" s="146">
        <v>450</v>
      </c>
      <c r="D37" s="146"/>
      <c r="E37" s="146"/>
      <c r="F37" s="146"/>
      <c r="G37" s="146"/>
      <c r="H37" s="146"/>
      <c r="I37" s="146"/>
      <c r="J37" s="147"/>
    </row>
    <row r="38" spans="1:10" ht="24" customHeight="1">
      <c r="A38" s="160" t="s">
        <v>83</v>
      </c>
      <c r="B38" s="161"/>
      <c r="C38" s="162">
        <f>TM!E27</f>
        <v>1</v>
      </c>
      <c r="D38" s="162">
        <f>C38</f>
        <v>1</v>
      </c>
      <c r="E38" s="162">
        <f>C38</f>
        <v>1</v>
      </c>
      <c r="F38" s="162">
        <f>C38</f>
        <v>1</v>
      </c>
      <c r="G38" s="162">
        <f>C38</f>
        <v>1</v>
      </c>
      <c r="H38" s="162"/>
      <c r="I38" s="162">
        <f>C38</f>
        <v>1</v>
      </c>
      <c r="J38" s="163"/>
    </row>
    <row r="39" spans="1:10" ht="24" customHeight="1">
      <c r="A39" s="160" t="s">
        <v>84</v>
      </c>
      <c r="B39" s="161"/>
      <c r="C39" s="164">
        <f>TM!E8</f>
        <v>42.7</v>
      </c>
      <c r="D39" s="164">
        <f>TM!E13</f>
        <v>7.08</v>
      </c>
      <c r="E39" s="164">
        <f>TM!E14</f>
        <v>58</v>
      </c>
      <c r="F39" s="164">
        <f>TM!E18</f>
        <v>2.4</v>
      </c>
      <c r="G39" s="164">
        <f>TM!E17</f>
        <v>5</v>
      </c>
      <c r="H39" s="164"/>
      <c r="I39" s="165">
        <f>TM!E15</f>
        <v>0.03</v>
      </c>
      <c r="J39" s="166"/>
    </row>
    <row r="40" spans="1:10" ht="24" customHeight="1">
      <c r="A40" s="160" t="s">
        <v>85</v>
      </c>
      <c r="B40" s="161"/>
      <c r="C40" s="164"/>
      <c r="D40" s="164"/>
      <c r="E40" s="164"/>
      <c r="F40" s="164"/>
      <c r="G40" s="164"/>
      <c r="H40" s="164"/>
      <c r="I40" s="164"/>
      <c r="J40" s="166"/>
    </row>
    <row r="41" spans="1:10" ht="24" customHeight="1">
      <c r="A41" s="160" t="s">
        <v>86</v>
      </c>
      <c r="B41" s="161"/>
      <c r="C41" s="164"/>
      <c r="D41" s="164"/>
      <c r="E41" s="164"/>
      <c r="F41" s="164"/>
      <c r="G41" s="164"/>
      <c r="H41" s="164"/>
      <c r="I41" s="164"/>
      <c r="J41" s="166"/>
    </row>
    <row r="42" spans="1:10" ht="24" customHeight="1">
      <c r="A42" s="160" t="s">
        <v>87</v>
      </c>
      <c r="B42" s="70"/>
      <c r="C42" s="164"/>
      <c r="D42" s="164"/>
      <c r="E42" s="164"/>
      <c r="F42" s="164"/>
      <c r="G42" s="164"/>
      <c r="H42" s="164"/>
      <c r="I42" s="164"/>
      <c r="J42" s="166"/>
    </row>
    <row r="43" spans="1:10" ht="24" customHeight="1">
      <c r="A43" s="160" t="s">
        <v>88</v>
      </c>
      <c r="B43" s="70"/>
      <c r="C43" s="164"/>
      <c r="D43" s="164"/>
      <c r="E43" s="164"/>
      <c r="F43" s="164"/>
      <c r="G43" s="164"/>
      <c r="H43" s="164"/>
      <c r="I43" s="164"/>
      <c r="J43" s="166"/>
    </row>
    <row r="44" spans="1:10" ht="27.75" customHeight="1">
      <c r="A44" s="160" t="s">
        <v>89</v>
      </c>
      <c r="B44" s="70"/>
      <c r="C44" s="162"/>
      <c r="D44" s="162"/>
      <c r="E44" s="162"/>
      <c r="F44" s="162"/>
      <c r="G44" s="162"/>
      <c r="H44" s="162"/>
      <c r="I44" s="162"/>
      <c r="J44" s="163"/>
    </row>
    <row r="45" spans="1:10" ht="24" customHeight="1">
      <c r="A45" s="167">
        <v>1</v>
      </c>
      <c r="B45" s="70"/>
      <c r="C45" s="162"/>
      <c r="D45" s="162"/>
      <c r="E45" s="162"/>
      <c r="F45" s="162"/>
      <c r="G45" s="162"/>
      <c r="H45" s="162"/>
      <c r="I45" s="162"/>
      <c r="J45" s="163"/>
    </row>
    <row r="46" spans="1:10" ht="24" customHeight="1">
      <c r="A46" s="167">
        <v>2</v>
      </c>
      <c r="B46" s="70"/>
      <c r="C46" s="162"/>
      <c r="D46" s="162"/>
      <c r="E46" s="162"/>
      <c r="F46" s="162"/>
      <c r="G46" s="162"/>
      <c r="H46" s="162"/>
      <c r="I46" s="162"/>
      <c r="J46" s="163"/>
    </row>
    <row r="47" spans="1:10" ht="24" customHeight="1">
      <c r="A47" s="167">
        <v>3</v>
      </c>
      <c r="B47" s="70"/>
      <c r="C47" s="162"/>
      <c r="D47" s="162"/>
      <c r="E47" s="162"/>
      <c r="F47" s="162"/>
      <c r="G47" s="162"/>
      <c r="H47" s="162"/>
      <c r="I47" s="162"/>
      <c r="J47" s="163"/>
    </row>
    <row r="48" spans="1:10" ht="24" customHeight="1">
      <c r="A48" s="167">
        <v>4</v>
      </c>
      <c r="B48" s="70"/>
      <c r="C48" s="162"/>
      <c r="D48" s="162"/>
      <c r="E48" s="162"/>
      <c r="F48" s="162"/>
      <c r="G48" s="162"/>
      <c r="H48" s="162"/>
      <c r="I48" s="162"/>
      <c r="J48" s="163"/>
    </row>
    <row r="49" spans="1:10" ht="24" customHeight="1">
      <c r="A49" s="167">
        <v>5</v>
      </c>
      <c r="B49" s="168"/>
      <c r="C49" s="162"/>
      <c r="D49" s="162"/>
      <c r="E49" s="162"/>
      <c r="F49" s="162"/>
      <c r="G49" s="162"/>
      <c r="H49" s="162"/>
      <c r="I49" s="162"/>
      <c r="J49" s="163"/>
    </row>
    <row r="50" spans="1:10" ht="24" customHeight="1">
      <c r="A50" s="167">
        <v>6</v>
      </c>
      <c r="B50" s="169"/>
      <c r="C50" s="162"/>
      <c r="D50" s="162"/>
      <c r="E50" s="162"/>
      <c r="F50" s="162"/>
      <c r="G50" s="162"/>
      <c r="H50" s="162"/>
      <c r="I50" s="162"/>
      <c r="J50" s="163"/>
    </row>
    <row r="51" spans="1:10" ht="24" customHeight="1">
      <c r="A51" s="167">
        <v>7</v>
      </c>
      <c r="B51" s="70"/>
      <c r="C51" s="170"/>
      <c r="D51" s="170"/>
      <c r="E51" s="170"/>
      <c r="F51" s="170"/>
      <c r="G51" s="170"/>
      <c r="H51" s="170"/>
      <c r="I51" s="170"/>
      <c r="J51" s="171"/>
    </row>
    <row r="52" spans="1:10" ht="24" customHeight="1">
      <c r="A52" s="167">
        <v>8</v>
      </c>
      <c r="B52" s="168"/>
      <c r="C52" s="170"/>
      <c r="D52" s="170"/>
      <c r="E52" s="170"/>
      <c r="F52" s="170"/>
      <c r="G52" s="170"/>
      <c r="H52" s="170"/>
      <c r="I52" s="170"/>
      <c r="J52" s="171"/>
    </row>
    <row r="53" spans="1:10" ht="24" customHeight="1">
      <c r="A53" s="167">
        <v>9</v>
      </c>
      <c r="B53" s="172"/>
      <c r="C53" s="162"/>
      <c r="D53" s="162"/>
      <c r="E53" s="162"/>
      <c r="F53" s="162"/>
      <c r="G53" s="162"/>
      <c r="H53" s="162"/>
      <c r="I53" s="162"/>
      <c r="J53" s="163"/>
    </row>
    <row r="54" spans="1:10" ht="24" customHeight="1">
      <c r="A54" s="167">
        <v>10</v>
      </c>
      <c r="B54" s="172"/>
      <c r="C54" s="162"/>
      <c r="D54" s="162"/>
      <c r="E54" s="162"/>
      <c r="F54" s="162"/>
      <c r="G54" s="162"/>
      <c r="H54" s="162"/>
      <c r="I54" s="162"/>
      <c r="J54" s="163"/>
    </row>
    <row r="55" spans="1:10" ht="21" customHeight="1">
      <c r="A55" s="173"/>
      <c r="B55" s="172"/>
      <c r="C55" s="174"/>
      <c r="D55" s="174"/>
      <c r="E55" s="174"/>
      <c r="F55" s="174"/>
      <c r="G55" s="174"/>
      <c r="H55" s="174"/>
      <c r="I55" s="174"/>
      <c r="J55" s="175"/>
    </row>
    <row r="56" spans="1:10" ht="12.75">
      <c r="A56" s="176"/>
      <c r="B56" s="176"/>
      <c r="C56" s="176"/>
      <c r="D56" s="176"/>
      <c r="E56" s="176"/>
      <c r="F56" s="176"/>
      <c r="G56" s="176"/>
      <c r="H56" s="176"/>
      <c r="I56" s="176"/>
      <c r="J56" s="175"/>
    </row>
    <row r="57" spans="1:10" ht="20.25" customHeight="1">
      <c r="A57" s="266" t="s">
        <v>64</v>
      </c>
      <c r="B57" s="266"/>
      <c r="C57" s="266"/>
      <c r="D57" s="266"/>
      <c r="E57" s="266"/>
      <c r="F57" s="266"/>
      <c r="G57" s="266"/>
      <c r="H57" s="266"/>
      <c r="I57" s="132"/>
      <c r="J57" s="133"/>
    </row>
    <row r="58" spans="1:10" ht="24" customHeight="1">
      <c r="A58" s="273" t="s">
        <v>145</v>
      </c>
      <c r="B58" s="276"/>
      <c r="C58" s="276"/>
      <c r="D58" s="276"/>
      <c r="E58" s="276"/>
      <c r="F58" s="276"/>
      <c r="G58" s="276"/>
      <c r="H58" s="276"/>
      <c r="I58" s="190"/>
      <c r="J58" s="134"/>
    </row>
    <row r="59" spans="1:10" ht="28.5" customHeight="1">
      <c r="A59" s="135" t="str">
        <f>A3</f>
        <v>МЕСТО – ГОРЊИ МИЛАНОВАЦ  </v>
      </c>
      <c r="B59" s="136" t="s">
        <v>66</v>
      </c>
      <c r="C59" s="269" t="str">
        <f>C3</f>
        <v>ЦЕНТАР ГРАДА - УЛ. ТИХОМИРА МАТИЈЕВИЋА 4                       ОПШТИНСКА УПРАВА                   </v>
      </c>
      <c r="D59" s="269"/>
      <c r="E59" s="269"/>
      <c r="F59" s="269"/>
      <c r="G59" s="137" t="s">
        <v>67</v>
      </c>
      <c r="H59" s="250" t="str">
        <f>H3</f>
        <v>МАРТ</v>
      </c>
      <c r="I59" s="139" t="str">
        <f>I3</f>
        <v>2023 ГОД.</v>
      </c>
      <c r="J59" s="140"/>
    </row>
    <row r="60" spans="1:10" ht="35.25" customHeight="1">
      <c r="A60" s="270" t="s">
        <v>108</v>
      </c>
      <c r="B60" s="270"/>
      <c r="C60" s="141" t="s">
        <v>118</v>
      </c>
      <c r="D60" s="141" t="s">
        <v>119</v>
      </c>
      <c r="E60" s="141" t="s">
        <v>120</v>
      </c>
      <c r="F60" s="141" t="s">
        <v>121</v>
      </c>
      <c r="G60" s="141" t="s">
        <v>122</v>
      </c>
      <c r="H60" s="141" t="s">
        <v>123</v>
      </c>
      <c r="I60" s="141" t="s">
        <v>124</v>
      </c>
      <c r="J60" s="142"/>
    </row>
    <row r="61" spans="1:10" ht="17.25" customHeight="1">
      <c r="A61" s="270"/>
      <c r="B61" s="270"/>
      <c r="C61" s="143" t="s">
        <v>179</v>
      </c>
      <c r="D61" s="143" t="s">
        <v>177</v>
      </c>
      <c r="E61" s="143" t="s">
        <v>177</v>
      </c>
      <c r="F61" s="143" t="s">
        <v>182</v>
      </c>
      <c r="G61" s="143" t="s">
        <v>182</v>
      </c>
      <c r="H61" s="143" t="s">
        <v>180</v>
      </c>
      <c r="I61" s="143" t="s">
        <v>182</v>
      </c>
      <c r="J61" s="144"/>
    </row>
    <row r="62" spans="1:10" ht="24" customHeight="1">
      <c r="A62" s="271" t="s">
        <v>82</v>
      </c>
      <c r="B62" s="271"/>
      <c r="C62" s="177"/>
      <c r="D62" s="177"/>
      <c r="E62" s="177"/>
      <c r="F62" s="177"/>
      <c r="G62" s="177"/>
      <c r="H62" s="177"/>
      <c r="I62" s="177"/>
      <c r="J62" s="178"/>
    </row>
    <row r="63" spans="1:10" ht="24" customHeight="1">
      <c r="A63" s="160" t="s">
        <v>83</v>
      </c>
      <c r="B63" s="161"/>
      <c r="C63" s="162">
        <f>C38</f>
        <v>1</v>
      </c>
      <c r="D63" s="162">
        <f>C63</f>
        <v>1</v>
      </c>
      <c r="E63" s="162">
        <f>C63</f>
        <v>1</v>
      </c>
      <c r="F63" s="162">
        <f>C63</f>
        <v>1</v>
      </c>
      <c r="G63" s="162">
        <f>C63</f>
        <v>1</v>
      </c>
      <c r="H63" s="162">
        <f>C63</f>
        <v>1</v>
      </c>
      <c r="I63" s="162">
        <f>C63</f>
        <v>1</v>
      </c>
      <c r="J63" s="163"/>
    </row>
    <row r="64" spans="1:10" ht="24" customHeight="1">
      <c r="A64" s="160" t="s">
        <v>84</v>
      </c>
      <c r="B64" s="161"/>
      <c r="C64" s="164">
        <f>TM!E16</f>
        <v>1.2</v>
      </c>
      <c r="D64" s="164">
        <f>TM!E19</f>
        <v>4.9</v>
      </c>
      <c r="E64" s="164">
        <f>TM!E20</f>
        <v>0.7</v>
      </c>
      <c r="F64" s="164">
        <f>TM!E10</f>
        <v>21.9</v>
      </c>
      <c r="G64" s="164">
        <f>TM!E9</f>
        <v>20.8</v>
      </c>
      <c r="H64" s="164">
        <f>TM!E25</f>
        <v>0.05</v>
      </c>
      <c r="I64" s="164">
        <f>TM!E11</f>
        <v>19.4</v>
      </c>
      <c r="J64" s="166"/>
    </row>
    <row r="65" spans="1:10" ht="24" customHeight="1">
      <c r="A65" s="160" t="s">
        <v>85</v>
      </c>
      <c r="B65" s="161"/>
      <c r="C65" s="164"/>
      <c r="D65" s="164"/>
      <c r="E65" s="164"/>
      <c r="F65" s="164"/>
      <c r="G65" s="164"/>
      <c r="H65" s="164"/>
      <c r="I65" s="164"/>
      <c r="J65" s="166"/>
    </row>
    <row r="66" spans="1:10" ht="24" customHeight="1">
      <c r="A66" s="160" t="s">
        <v>86</v>
      </c>
      <c r="B66" s="161"/>
      <c r="C66" s="164"/>
      <c r="D66" s="164"/>
      <c r="E66" s="164"/>
      <c r="F66" s="164"/>
      <c r="G66" s="164"/>
      <c r="H66" s="164"/>
      <c r="I66" s="164"/>
      <c r="J66" s="166"/>
    </row>
    <row r="67" spans="1:10" ht="24" customHeight="1">
      <c r="A67" s="160" t="s">
        <v>87</v>
      </c>
      <c r="B67" s="70"/>
      <c r="C67" s="164"/>
      <c r="D67" s="164"/>
      <c r="E67" s="164"/>
      <c r="F67" s="164"/>
      <c r="G67" s="164"/>
      <c r="H67" s="164"/>
      <c r="I67" s="164"/>
      <c r="J67" s="166"/>
    </row>
    <row r="68" spans="1:10" ht="24" customHeight="1">
      <c r="A68" s="160" t="s">
        <v>88</v>
      </c>
      <c r="B68" s="70"/>
      <c r="C68" s="164"/>
      <c r="D68" s="164"/>
      <c r="E68" s="164"/>
      <c r="F68" s="164"/>
      <c r="G68" s="164"/>
      <c r="H68" s="164"/>
      <c r="I68" s="164"/>
      <c r="J68" s="166"/>
    </row>
    <row r="69" spans="1:10" ht="27.75" customHeight="1">
      <c r="A69" s="160" t="s">
        <v>89</v>
      </c>
      <c r="B69" s="70"/>
      <c r="C69" s="162"/>
      <c r="D69" s="162"/>
      <c r="E69" s="162"/>
      <c r="F69" s="162"/>
      <c r="G69" s="162"/>
      <c r="H69" s="162"/>
      <c r="I69" s="162"/>
      <c r="J69" s="163"/>
    </row>
    <row r="70" spans="1:10" ht="24" customHeight="1">
      <c r="A70" s="167">
        <v>1</v>
      </c>
      <c r="B70" s="70"/>
      <c r="C70" s="162"/>
      <c r="D70" s="162"/>
      <c r="E70" s="162"/>
      <c r="F70" s="162"/>
      <c r="G70" s="162"/>
      <c r="H70" s="162"/>
      <c r="I70" s="162"/>
      <c r="J70" s="163"/>
    </row>
    <row r="71" spans="1:10" ht="24" customHeight="1">
      <c r="A71" s="167">
        <v>2</v>
      </c>
      <c r="B71" s="70"/>
      <c r="C71" s="162"/>
      <c r="D71" s="162"/>
      <c r="E71" s="162"/>
      <c r="F71" s="162"/>
      <c r="G71" s="162"/>
      <c r="H71" s="162"/>
      <c r="I71" s="162"/>
      <c r="J71" s="163"/>
    </row>
    <row r="72" spans="1:10" ht="24" customHeight="1">
      <c r="A72" s="167">
        <v>3</v>
      </c>
      <c r="B72" s="70"/>
      <c r="C72" s="162"/>
      <c r="D72" s="162"/>
      <c r="E72" s="162"/>
      <c r="F72" s="162"/>
      <c r="G72" s="162"/>
      <c r="H72" s="162"/>
      <c r="I72" s="162"/>
      <c r="J72" s="163"/>
    </row>
    <row r="73" spans="1:10" ht="24" customHeight="1">
      <c r="A73" s="167">
        <v>4</v>
      </c>
      <c r="B73" s="70"/>
      <c r="C73" s="162"/>
      <c r="D73" s="162"/>
      <c r="E73" s="162"/>
      <c r="F73" s="162"/>
      <c r="G73" s="162"/>
      <c r="H73" s="162"/>
      <c r="I73" s="162"/>
      <c r="J73" s="163"/>
    </row>
    <row r="74" spans="1:10" ht="24" customHeight="1">
      <c r="A74" s="167">
        <v>5</v>
      </c>
      <c r="B74" s="168"/>
      <c r="C74" s="162"/>
      <c r="D74" s="162"/>
      <c r="E74" s="162"/>
      <c r="F74" s="162"/>
      <c r="G74" s="162"/>
      <c r="H74" s="162"/>
      <c r="I74" s="162"/>
      <c r="J74" s="163"/>
    </row>
    <row r="75" spans="1:10" ht="24" customHeight="1">
      <c r="A75" s="167">
        <v>6</v>
      </c>
      <c r="B75" s="169"/>
      <c r="C75" s="162"/>
      <c r="D75" s="162"/>
      <c r="E75" s="162"/>
      <c r="F75" s="162"/>
      <c r="G75" s="162"/>
      <c r="H75" s="162"/>
      <c r="I75" s="162"/>
      <c r="J75" s="163"/>
    </row>
    <row r="76" spans="1:10" ht="24" customHeight="1">
      <c r="A76" s="167">
        <v>7</v>
      </c>
      <c r="B76" s="70"/>
      <c r="C76" s="162"/>
      <c r="D76" s="162"/>
      <c r="E76" s="162"/>
      <c r="F76" s="162"/>
      <c r="G76" s="162"/>
      <c r="H76" s="162"/>
      <c r="I76" s="162"/>
      <c r="J76" s="163"/>
    </row>
    <row r="77" spans="1:10" ht="24" customHeight="1">
      <c r="A77" s="167">
        <v>8</v>
      </c>
      <c r="B77" s="168"/>
      <c r="C77" s="162"/>
      <c r="D77" s="162"/>
      <c r="E77" s="162"/>
      <c r="F77" s="162"/>
      <c r="G77" s="162"/>
      <c r="H77" s="162"/>
      <c r="I77" s="162"/>
      <c r="J77" s="163"/>
    </row>
    <row r="78" spans="1:10" ht="24" customHeight="1">
      <c r="A78" s="167">
        <v>9</v>
      </c>
      <c r="B78" s="172"/>
      <c r="C78" s="162"/>
      <c r="D78" s="162"/>
      <c r="E78" s="162"/>
      <c r="F78" s="162"/>
      <c r="G78" s="162"/>
      <c r="H78" s="162"/>
      <c r="I78" s="162"/>
      <c r="J78" s="163"/>
    </row>
    <row r="79" spans="1:10" ht="24" customHeight="1">
      <c r="A79" s="167">
        <v>10</v>
      </c>
      <c r="B79" s="172"/>
      <c r="C79" s="162"/>
      <c r="D79" s="162"/>
      <c r="E79" s="162"/>
      <c r="F79" s="162"/>
      <c r="G79" s="162"/>
      <c r="H79" s="162"/>
      <c r="I79" s="162"/>
      <c r="J79" s="163"/>
    </row>
    <row r="80" spans="1:10" ht="21" customHeight="1">
      <c r="A80" s="179"/>
      <c r="B80" s="180"/>
      <c r="C80" s="181"/>
      <c r="D80" s="181"/>
      <c r="E80" s="181"/>
      <c r="F80" s="181"/>
      <c r="G80" s="181"/>
      <c r="H80" s="181"/>
      <c r="I80" s="182"/>
      <c r="J80" s="183"/>
    </row>
    <row r="81" spans="1:10" ht="12.75">
      <c r="A81" s="184"/>
      <c r="B81" s="184"/>
      <c r="C81" s="184"/>
      <c r="D81" s="184"/>
      <c r="E81" s="184"/>
      <c r="F81" s="184"/>
      <c r="G81" s="184"/>
      <c r="H81" s="184"/>
      <c r="I81" s="185"/>
      <c r="J81" s="183"/>
    </row>
    <row r="82" spans="1:10" ht="22.5" customHeight="1">
      <c r="A82" s="266" t="s">
        <v>64</v>
      </c>
      <c r="B82" s="266"/>
      <c r="C82" s="266"/>
      <c r="D82" s="266"/>
      <c r="E82" s="266"/>
      <c r="F82" s="266"/>
      <c r="G82" s="266"/>
      <c r="H82" s="266"/>
      <c r="I82" s="132"/>
      <c r="J82" s="133"/>
    </row>
    <row r="83" spans="1:10" ht="21" customHeight="1">
      <c r="A83" s="268" t="s">
        <v>125</v>
      </c>
      <c r="B83" s="268"/>
      <c r="C83" s="268"/>
      <c r="D83" s="268"/>
      <c r="E83" s="268"/>
      <c r="F83" s="268"/>
      <c r="G83" s="268"/>
      <c r="H83" s="273"/>
      <c r="I83" s="190"/>
      <c r="J83" s="134"/>
    </row>
    <row r="84" spans="1:10" ht="28.5" customHeight="1">
      <c r="A84" s="135" t="str">
        <f>A3</f>
        <v>МЕСТО – ГОРЊИ МИЛАНОВАЦ  </v>
      </c>
      <c r="B84" s="136" t="s">
        <v>66</v>
      </c>
      <c r="C84" s="269" t="str">
        <f>C3</f>
        <v>ЦЕНТАР ГРАДА - УЛ. ТИХОМИРА МАТИЈЕВИЋА 4                       ОПШТИНСКА УПРАВА                   </v>
      </c>
      <c r="D84" s="269"/>
      <c r="E84" s="269"/>
      <c r="F84" s="269"/>
      <c r="G84" s="137" t="s">
        <v>67</v>
      </c>
      <c r="H84" s="250" t="str">
        <f>H3</f>
        <v>МАРТ</v>
      </c>
      <c r="I84" s="139" t="str">
        <f>I3</f>
        <v>2023 ГОД.</v>
      </c>
      <c r="J84" s="140"/>
    </row>
    <row r="85" spans="1:10" ht="34.5" customHeight="1">
      <c r="A85" s="270" t="s">
        <v>108</v>
      </c>
      <c r="B85" s="270"/>
      <c r="C85" s="141" t="s">
        <v>126</v>
      </c>
      <c r="D85" s="141" t="s">
        <v>127</v>
      </c>
      <c r="E85" s="141" t="s">
        <v>128</v>
      </c>
      <c r="F85" s="141" t="s">
        <v>129</v>
      </c>
      <c r="G85" s="141" t="s">
        <v>130</v>
      </c>
      <c r="H85" s="141" t="s">
        <v>131</v>
      </c>
      <c r="I85" s="141" t="s">
        <v>132</v>
      </c>
      <c r="J85" s="142"/>
    </row>
    <row r="86" spans="1:10" ht="24" customHeight="1">
      <c r="A86" s="270"/>
      <c r="B86" s="270"/>
      <c r="C86" s="143" t="s">
        <v>177</v>
      </c>
      <c r="D86" s="143" t="s">
        <v>177</v>
      </c>
      <c r="E86" s="143" t="s">
        <v>181</v>
      </c>
      <c r="F86" s="143" t="s">
        <v>180</v>
      </c>
      <c r="G86" s="143" t="s">
        <v>180</v>
      </c>
      <c r="H86" s="143" t="s">
        <v>180</v>
      </c>
      <c r="I86" s="143" t="s">
        <v>180</v>
      </c>
      <c r="J86" s="144"/>
    </row>
    <row r="87" spans="1:10" ht="24" customHeight="1">
      <c r="A87" s="271" t="s">
        <v>82</v>
      </c>
      <c r="B87" s="271"/>
      <c r="C87" s="186"/>
      <c r="D87" s="186"/>
      <c r="E87" s="186"/>
      <c r="F87" s="186"/>
      <c r="G87" s="146"/>
      <c r="H87" s="146"/>
      <c r="I87" s="146"/>
      <c r="J87" s="187"/>
    </row>
    <row r="88" spans="1:10" ht="24" customHeight="1">
      <c r="A88" s="160" t="s">
        <v>83</v>
      </c>
      <c r="B88" s="161"/>
      <c r="C88" s="162">
        <f>C38</f>
        <v>1</v>
      </c>
      <c r="D88" s="162"/>
      <c r="E88" s="162">
        <f>C88</f>
        <v>1</v>
      </c>
      <c r="F88" s="162">
        <f>C88</f>
        <v>1</v>
      </c>
      <c r="G88" s="162">
        <f>C88</f>
        <v>1</v>
      </c>
      <c r="H88" s="150">
        <f>C88</f>
        <v>1</v>
      </c>
      <c r="I88" s="150"/>
      <c r="J88" s="163"/>
    </row>
    <row r="89" spans="1:10" ht="24" customHeight="1">
      <c r="A89" s="160" t="s">
        <v>84</v>
      </c>
      <c r="B89" s="161"/>
      <c r="C89" s="164">
        <f>TM!E12</f>
        <v>1.4</v>
      </c>
      <c r="D89" s="164"/>
      <c r="E89" s="164">
        <f>TM!E24</f>
        <v>0.625</v>
      </c>
      <c r="F89" s="164">
        <f>TM!E21</f>
        <v>0.625</v>
      </c>
      <c r="G89" s="164">
        <f>TM!E23</f>
        <v>0.5</v>
      </c>
      <c r="H89" s="153">
        <f>TM!E26</f>
        <v>0.1</v>
      </c>
      <c r="I89" s="153"/>
      <c r="J89" s="166"/>
    </row>
    <row r="90" spans="1:10" ht="24" customHeight="1">
      <c r="A90" s="160" t="s">
        <v>85</v>
      </c>
      <c r="B90" s="161"/>
      <c r="C90" s="164"/>
      <c r="D90" s="164"/>
      <c r="E90" s="164"/>
      <c r="F90" s="164"/>
      <c r="G90" s="164"/>
      <c r="H90" s="153"/>
      <c r="I90" s="153"/>
      <c r="J90" s="166"/>
    </row>
    <row r="91" spans="1:10" ht="24" customHeight="1">
      <c r="A91" s="160" t="s">
        <v>86</v>
      </c>
      <c r="B91" s="161"/>
      <c r="C91" s="164"/>
      <c r="D91" s="164"/>
      <c r="E91" s="164"/>
      <c r="F91" s="164"/>
      <c r="G91" s="164"/>
      <c r="H91" s="153"/>
      <c r="I91" s="153"/>
      <c r="J91" s="166"/>
    </row>
    <row r="92" spans="1:10" ht="24" customHeight="1">
      <c r="A92" s="160" t="s">
        <v>87</v>
      </c>
      <c r="B92" s="70"/>
      <c r="C92" s="164"/>
      <c r="D92" s="164"/>
      <c r="E92" s="164"/>
      <c r="F92" s="164"/>
      <c r="G92" s="164"/>
      <c r="H92" s="153"/>
      <c r="I92" s="153"/>
      <c r="J92" s="166"/>
    </row>
    <row r="93" spans="1:10" ht="24" customHeight="1">
      <c r="A93" s="160" t="s">
        <v>88</v>
      </c>
      <c r="B93" s="70"/>
      <c r="C93" s="164"/>
      <c r="D93" s="164"/>
      <c r="E93" s="164"/>
      <c r="F93" s="164"/>
      <c r="G93" s="164"/>
      <c r="H93" s="153"/>
      <c r="I93" s="153"/>
      <c r="J93" s="166"/>
    </row>
    <row r="94" spans="1:10" ht="27.75" customHeight="1">
      <c r="A94" s="160" t="s">
        <v>89</v>
      </c>
      <c r="B94" s="70"/>
      <c r="C94" s="162"/>
      <c r="D94" s="162"/>
      <c r="E94" s="162"/>
      <c r="F94" s="162"/>
      <c r="G94" s="162"/>
      <c r="H94" s="150"/>
      <c r="I94" s="150"/>
      <c r="J94" s="163"/>
    </row>
    <row r="95" spans="1:10" ht="24" customHeight="1">
      <c r="A95" s="167">
        <v>1</v>
      </c>
      <c r="B95" s="70"/>
      <c r="C95" s="162"/>
      <c r="D95" s="162"/>
      <c r="E95" s="162"/>
      <c r="F95" s="162"/>
      <c r="G95" s="162"/>
      <c r="H95" s="150"/>
      <c r="I95" s="150"/>
      <c r="J95" s="163"/>
    </row>
    <row r="96" spans="1:10" ht="24" customHeight="1">
      <c r="A96" s="167">
        <v>2</v>
      </c>
      <c r="B96" s="70"/>
      <c r="C96" s="162"/>
      <c r="D96" s="162"/>
      <c r="E96" s="162"/>
      <c r="F96" s="162"/>
      <c r="G96" s="162"/>
      <c r="H96" s="150"/>
      <c r="I96" s="150"/>
      <c r="J96" s="163"/>
    </row>
    <row r="97" spans="1:10" ht="24" customHeight="1">
      <c r="A97" s="167">
        <v>3</v>
      </c>
      <c r="B97" s="70"/>
      <c r="C97" s="162"/>
      <c r="D97" s="162"/>
      <c r="E97" s="162"/>
      <c r="F97" s="162"/>
      <c r="G97" s="162"/>
      <c r="H97" s="150"/>
      <c r="I97" s="150"/>
      <c r="J97" s="163"/>
    </row>
    <row r="98" spans="1:10" ht="24" customHeight="1">
      <c r="A98" s="167">
        <v>4</v>
      </c>
      <c r="B98" s="70"/>
      <c r="C98" s="162"/>
      <c r="D98" s="162"/>
      <c r="E98" s="162"/>
      <c r="F98" s="162"/>
      <c r="G98" s="162"/>
      <c r="H98" s="150"/>
      <c r="I98" s="150"/>
      <c r="J98" s="163"/>
    </row>
    <row r="99" spans="1:10" ht="24" customHeight="1">
      <c r="A99" s="167">
        <v>5</v>
      </c>
      <c r="B99" s="168"/>
      <c r="C99" s="162"/>
      <c r="D99" s="162"/>
      <c r="E99" s="162"/>
      <c r="F99" s="162"/>
      <c r="G99" s="162"/>
      <c r="H99" s="150"/>
      <c r="I99" s="150"/>
      <c r="J99" s="163"/>
    </row>
    <row r="100" spans="1:10" ht="24" customHeight="1">
      <c r="A100" s="167">
        <v>6</v>
      </c>
      <c r="B100" s="169"/>
      <c r="C100" s="162"/>
      <c r="D100" s="162"/>
      <c r="E100" s="162"/>
      <c r="F100" s="162"/>
      <c r="G100" s="162"/>
      <c r="H100" s="150"/>
      <c r="I100" s="150"/>
      <c r="J100" s="163"/>
    </row>
    <row r="101" spans="1:10" ht="24" customHeight="1">
      <c r="A101" s="167">
        <v>7</v>
      </c>
      <c r="B101" s="70"/>
      <c r="C101" s="162"/>
      <c r="D101" s="162"/>
      <c r="E101" s="162"/>
      <c r="F101" s="162"/>
      <c r="G101" s="162"/>
      <c r="H101" s="150"/>
      <c r="I101" s="150"/>
      <c r="J101" s="163"/>
    </row>
    <row r="102" spans="1:10" ht="24" customHeight="1">
      <c r="A102" s="167">
        <v>8</v>
      </c>
      <c r="B102" s="168"/>
      <c r="C102" s="162"/>
      <c r="D102" s="162"/>
      <c r="E102" s="162"/>
      <c r="F102" s="162"/>
      <c r="G102" s="162"/>
      <c r="H102" s="150"/>
      <c r="I102" s="150"/>
      <c r="J102" s="163"/>
    </row>
    <row r="103" spans="1:10" ht="24" customHeight="1">
      <c r="A103" s="167">
        <v>9</v>
      </c>
      <c r="B103" s="172"/>
      <c r="C103" s="162"/>
      <c r="D103" s="162"/>
      <c r="E103" s="162"/>
      <c r="F103" s="162"/>
      <c r="G103" s="162"/>
      <c r="H103" s="150"/>
      <c r="I103" s="150"/>
      <c r="J103" s="163"/>
    </row>
    <row r="104" spans="1:10" ht="24" customHeight="1">
      <c r="A104" s="167">
        <v>10</v>
      </c>
      <c r="B104" s="172"/>
      <c r="C104" s="162"/>
      <c r="D104" s="162"/>
      <c r="E104" s="162"/>
      <c r="F104" s="162"/>
      <c r="G104" s="162"/>
      <c r="H104" s="150"/>
      <c r="I104" s="150"/>
      <c r="J104" s="163"/>
    </row>
    <row r="105" spans="1:10" ht="12.75">
      <c r="A105" s="179"/>
      <c r="B105" s="180"/>
      <c r="C105" s="181"/>
      <c r="D105" s="181"/>
      <c r="E105" s="181"/>
      <c r="F105" s="181"/>
      <c r="G105" s="181"/>
      <c r="H105" s="181"/>
      <c r="I105" s="182"/>
      <c r="J105" s="183"/>
    </row>
    <row r="106" spans="1:10" ht="12.75">
      <c r="A106" s="183"/>
      <c r="B106" s="183"/>
      <c r="C106" s="183"/>
      <c r="D106" s="183"/>
      <c r="E106" s="183"/>
      <c r="F106" s="183"/>
      <c r="G106" s="183"/>
      <c r="H106" s="183"/>
      <c r="I106" s="188"/>
      <c r="J106" s="183"/>
    </row>
    <row r="107" spans="1:10" ht="25.5" customHeight="1">
      <c r="A107" s="266" t="s">
        <v>64</v>
      </c>
      <c r="B107" s="266"/>
      <c r="C107" s="266"/>
      <c r="D107" s="266"/>
      <c r="E107" s="266"/>
      <c r="F107" s="266"/>
      <c r="G107" s="266"/>
      <c r="H107" s="266"/>
      <c r="I107" s="132"/>
      <c r="J107" s="183"/>
    </row>
    <row r="108" spans="1:9" ht="23.25" customHeight="1">
      <c r="A108" s="273" t="s">
        <v>133</v>
      </c>
      <c r="B108" s="277"/>
      <c r="C108" s="277"/>
      <c r="D108" s="277"/>
      <c r="E108" s="277"/>
      <c r="F108" s="277"/>
      <c r="G108" s="277"/>
      <c r="H108" s="277"/>
      <c r="I108" s="190"/>
    </row>
    <row r="109" spans="1:9" ht="30" customHeight="1">
      <c r="A109" s="135" t="str">
        <f>A3</f>
        <v>МЕСТО – ГОРЊИ МИЛАНОВАЦ  </v>
      </c>
      <c r="B109" s="136" t="s">
        <v>66</v>
      </c>
      <c r="C109" s="269" t="str">
        <f>C3</f>
        <v>ЦЕНТАР ГРАДА - УЛ. ТИХОМИРА МАТИЈЕВИЋА 4                       ОПШТИНСКА УПРАВА                   </v>
      </c>
      <c r="D109" s="269"/>
      <c r="E109" s="269"/>
      <c r="F109" s="269"/>
      <c r="G109" s="137" t="s">
        <v>67</v>
      </c>
      <c r="H109" s="250" t="str">
        <f>H3</f>
        <v>МАРТ</v>
      </c>
      <c r="I109" s="139" t="str">
        <f>I3</f>
        <v>2023 ГОД.</v>
      </c>
    </row>
    <row r="110" spans="1:9" ht="23.25" customHeight="1">
      <c r="A110" s="274" t="s">
        <v>108</v>
      </c>
      <c r="B110" s="274"/>
      <c r="C110" s="275" t="s">
        <v>134</v>
      </c>
      <c r="D110" s="275"/>
      <c r="E110" s="275"/>
      <c r="F110" s="275"/>
      <c r="G110" s="137"/>
      <c r="H110" s="138"/>
      <c r="I110" s="139"/>
    </row>
    <row r="111" spans="1:9" ht="21" customHeight="1">
      <c r="A111" s="274"/>
      <c r="B111" s="274"/>
      <c r="C111" s="189" t="s">
        <v>123</v>
      </c>
      <c r="D111" s="189" t="s">
        <v>129</v>
      </c>
      <c r="E111" s="189" t="s">
        <v>130</v>
      </c>
      <c r="F111" s="189" t="s">
        <v>135</v>
      </c>
      <c r="G111" s="141"/>
      <c r="H111" s="141"/>
      <c r="I111" s="141"/>
    </row>
    <row r="112" spans="1:9" ht="21" customHeight="1">
      <c r="A112" s="274"/>
      <c r="B112" s="274"/>
      <c r="C112" s="143" t="s">
        <v>136</v>
      </c>
      <c r="D112" s="143" t="s">
        <v>137</v>
      </c>
      <c r="E112" s="143" t="s">
        <v>136</v>
      </c>
      <c r="F112" s="143" t="s">
        <v>136</v>
      </c>
      <c r="G112" s="143"/>
      <c r="H112" s="143"/>
      <c r="I112" s="143"/>
    </row>
    <row r="113" spans="1:9" ht="20.25" customHeight="1">
      <c r="A113" s="271" t="s">
        <v>82</v>
      </c>
      <c r="B113" s="271"/>
      <c r="C113" s="145">
        <v>6</v>
      </c>
      <c r="D113" s="145">
        <v>1</v>
      </c>
      <c r="E113" s="145">
        <v>5</v>
      </c>
      <c r="F113" s="145">
        <v>20</v>
      </c>
      <c r="G113" s="146"/>
      <c r="H113" s="146"/>
      <c r="I113" s="146"/>
    </row>
    <row r="114" spans="1:9" ht="21" customHeight="1">
      <c r="A114" s="160" t="s">
        <v>83</v>
      </c>
      <c r="B114" s="161"/>
      <c r="C114" s="162">
        <f>'SČ 10 '!F77</f>
        <v>0</v>
      </c>
      <c r="D114" s="162">
        <f>'SČ 10 '!F119</f>
        <v>0</v>
      </c>
      <c r="E114" s="162">
        <f>'SČ 10 '!F161</f>
        <v>0</v>
      </c>
      <c r="F114" s="162">
        <f>'SČ 10 '!F203</f>
        <v>0</v>
      </c>
      <c r="G114" s="162"/>
      <c r="H114" s="150"/>
      <c r="I114" s="150"/>
    </row>
    <row r="115" spans="1:9" ht="21" customHeight="1">
      <c r="A115" s="160" t="s">
        <v>84</v>
      </c>
      <c r="B115" s="161"/>
      <c r="C115" s="164">
        <f>'SČ 10 '!F79</f>
      </c>
      <c r="D115" s="164">
        <f>'SČ 10 '!F121</f>
      </c>
      <c r="E115" s="164">
        <f>'SČ 10 '!F163</f>
      </c>
      <c r="F115" s="164">
        <f>'SČ 10 '!F205</f>
      </c>
      <c r="G115" s="164"/>
      <c r="H115" s="153"/>
      <c r="I115" s="153"/>
    </row>
    <row r="116" spans="1:9" ht="21" customHeight="1">
      <c r="A116" s="160" t="s">
        <v>85</v>
      </c>
      <c r="B116" s="161"/>
      <c r="C116" s="164"/>
      <c r="D116" s="164"/>
      <c r="E116" s="164"/>
      <c r="F116" s="164"/>
      <c r="G116" s="164"/>
      <c r="H116" s="153"/>
      <c r="I116" s="153"/>
    </row>
    <row r="117" spans="1:9" ht="21" customHeight="1">
      <c r="A117" s="160" t="s">
        <v>86</v>
      </c>
      <c r="B117" s="161"/>
      <c r="C117" s="164"/>
      <c r="D117" s="164"/>
      <c r="E117" s="164"/>
      <c r="F117" s="164"/>
      <c r="G117" s="164"/>
      <c r="H117" s="153"/>
      <c r="I117" s="153"/>
    </row>
    <row r="118" spans="1:9" ht="21" customHeight="1">
      <c r="A118" s="160" t="s">
        <v>87</v>
      </c>
      <c r="B118" s="70"/>
      <c r="C118" s="164">
        <f>'SČ 10 '!F81</f>
        <v>0</v>
      </c>
      <c r="D118" s="165">
        <f>'SČ 10 '!F123</f>
        <v>0</v>
      </c>
      <c r="E118" s="164">
        <f>'SČ 10 '!F165</f>
        <v>0</v>
      </c>
      <c r="F118" s="164">
        <f>'SČ 10 '!F207</f>
        <v>0</v>
      </c>
      <c r="G118" s="164"/>
      <c r="H118" s="153"/>
      <c r="I118" s="153"/>
    </row>
    <row r="119" spans="1:9" ht="21" customHeight="1">
      <c r="A119" s="160" t="s">
        <v>88</v>
      </c>
      <c r="B119" s="70"/>
      <c r="C119" s="164">
        <f>'SČ 10 '!F80</f>
        <v>0</v>
      </c>
      <c r="D119" s="165">
        <f>'SČ 10 '!F122</f>
        <v>0</v>
      </c>
      <c r="E119" s="164">
        <f>'SČ 10 '!F164</f>
        <v>0</v>
      </c>
      <c r="F119" s="164">
        <f>'SČ 10 '!F206</f>
        <v>0</v>
      </c>
      <c r="G119" s="164"/>
      <c r="H119" s="153"/>
      <c r="I119" s="153"/>
    </row>
    <row r="120" spans="1:9" ht="28.5" customHeight="1">
      <c r="A120" s="160" t="s">
        <v>89</v>
      </c>
      <c r="B120" s="70"/>
      <c r="C120" s="162">
        <f>'SČ 10 '!F78</f>
        <v>0</v>
      </c>
      <c r="D120" s="162">
        <f>'SČ 10 '!F120</f>
        <v>0</v>
      </c>
      <c r="E120" s="162">
        <f>'SČ 10 '!F162</f>
        <v>0</v>
      </c>
      <c r="F120" s="162">
        <f>'SČ 10 '!F204</f>
        <v>0</v>
      </c>
      <c r="G120" s="162"/>
      <c r="H120" s="150"/>
      <c r="I120" s="150"/>
    </row>
    <row r="121" spans="1:9" ht="21" customHeight="1">
      <c r="A121" s="167">
        <v>1</v>
      </c>
      <c r="B121" s="70"/>
      <c r="C121" s="162"/>
      <c r="D121" s="162"/>
      <c r="E121" s="162"/>
      <c r="F121" s="162"/>
      <c r="G121" s="162"/>
      <c r="H121" s="150"/>
      <c r="I121" s="150"/>
    </row>
    <row r="122" spans="1:9" ht="21" customHeight="1">
      <c r="A122" s="167">
        <v>2</v>
      </c>
      <c r="B122" s="70"/>
      <c r="C122" s="162"/>
      <c r="D122" s="162"/>
      <c r="E122" s="162"/>
      <c r="F122" s="162"/>
      <c r="G122" s="162"/>
      <c r="H122" s="150"/>
      <c r="I122" s="150"/>
    </row>
    <row r="123" spans="1:9" ht="21" customHeight="1">
      <c r="A123" s="167">
        <v>3</v>
      </c>
      <c r="B123" s="70"/>
      <c r="C123" s="162"/>
      <c r="D123" s="162"/>
      <c r="E123" s="162"/>
      <c r="F123" s="162"/>
      <c r="G123" s="162"/>
      <c r="H123" s="150"/>
      <c r="I123" s="150"/>
    </row>
    <row r="124" spans="1:9" ht="21" customHeight="1">
      <c r="A124" s="167">
        <v>4</v>
      </c>
      <c r="B124" s="70"/>
      <c r="C124" s="162"/>
      <c r="D124" s="162"/>
      <c r="E124" s="162"/>
      <c r="F124" s="162"/>
      <c r="G124" s="162"/>
      <c r="H124" s="150"/>
      <c r="I124" s="150"/>
    </row>
    <row r="125" spans="1:9" ht="21" customHeight="1">
      <c r="A125" s="167">
        <v>5</v>
      </c>
      <c r="B125" s="168"/>
      <c r="C125" s="162"/>
      <c r="D125" s="162"/>
      <c r="E125" s="162"/>
      <c r="F125" s="162"/>
      <c r="G125" s="162"/>
      <c r="H125" s="150"/>
      <c r="I125" s="150"/>
    </row>
    <row r="126" spans="1:9" ht="21" customHeight="1">
      <c r="A126" s="167">
        <v>6</v>
      </c>
      <c r="B126" s="169"/>
      <c r="C126" s="162"/>
      <c r="D126" s="162"/>
      <c r="E126" s="162"/>
      <c r="F126" s="162"/>
      <c r="G126" s="162"/>
      <c r="H126" s="150"/>
      <c r="I126" s="150"/>
    </row>
    <row r="127" spans="1:9" ht="21" customHeight="1">
      <c r="A127" s="167">
        <v>7</v>
      </c>
      <c r="B127" s="70"/>
      <c r="C127" s="162"/>
      <c r="D127" s="162"/>
      <c r="E127" s="162"/>
      <c r="F127" s="162"/>
      <c r="G127" s="162"/>
      <c r="H127" s="150"/>
      <c r="I127" s="150"/>
    </row>
    <row r="128" spans="1:9" ht="21" customHeight="1">
      <c r="A128" s="167">
        <v>8</v>
      </c>
      <c r="B128" s="168"/>
      <c r="C128" s="162"/>
      <c r="D128" s="162"/>
      <c r="E128" s="162"/>
      <c r="F128" s="162"/>
      <c r="G128" s="162"/>
      <c r="H128" s="150"/>
      <c r="I128" s="150"/>
    </row>
    <row r="129" spans="1:9" ht="21" customHeight="1">
      <c r="A129" s="167">
        <v>9</v>
      </c>
      <c r="B129" s="172"/>
      <c r="C129" s="162"/>
      <c r="D129" s="162"/>
      <c r="E129" s="162"/>
      <c r="F129" s="162"/>
      <c r="G129" s="162"/>
      <c r="H129" s="150"/>
      <c r="I129" s="150"/>
    </row>
    <row r="130" spans="1:9" ht="21" customHeight="1">
      <c r="A130" s="167">
        <v>10</v>
      </c>
      <c r="B130" s="172"/>
      <c r="C130" s="162"/>
      <c r="D130" s="162"/>
      <c r="E130" s="162"/>
      <c r="F130" s="162"/>
      <c r="G130" s="162"/>
      <c r="H130" s="150"/>
      <c r="I130" s="150"/>
    </row>
    <row r="131" spans="1:9" ht="12.75">
      <c r="A131" s="179"/>
      <c r="B131" s="180"/>
      <c r="C131" s="181"/>
      <c r="D131" s="181"/>
      <c r="E131" s="181"/>
      <c r="F131" s="181"/>
      <c r="G131" s="181"/>
      <c r="H131" s="181"/>
      <c r="I131" s="182"/>
    </row>
  </sheetData>
  <sheetProtection selectLockedCells="1" selectUnlockedCells="1"/>
  <mergeCells count="25">
    <mergeCell ref="A113:B113"/>
    <mergeCell ref="A87:B87"/>
    <mergeCell ref="C109:F109"/>
    <mergeCell ref="A110:B112"/>
    <mergeCell ref="C110:F110"/>
    <mergeCell ref="A107:H107"/>
    <mergeCell ref="A108:H108"/>
    <mergeCell ref="A60:B61"/>
    <mergeCell ref="A62:B62"/>
    <mergeCell ref="C84:F84"/>
    <mergeCell ref="A85:B86"/>
    <mergeCell ref="A82:H82"/>
    <mergeCell ref="A83:H83"/>
    <mergeCell ref="C34:F34"/>
    <mergeCell ref="A35:B36"/>
    <mergeCell ref="A37:B37"/>
    <mergeCell ref="C59:F59"/>
    <mergeCell ref="A57:H57"/>
    <mergeCell ref="A58:H58"/>
    <mergeCell ref="A32:H32"/>
    <mergeCell ref="A33:H33"/>
    <mergeCell ref="A1:I1"/>
    <mergeCell ref="A2:I2"/>
    <mergeCell ref="C3:F3"/>
    <mergeCell ref="A4:A5"/>
  </mergeCells>
  <printOptions/>
  <pageMargins left="0.3541666666666667" right="0.15763888888888888" top="0.39375" bottom="0.19652777777777777" header="0.5118055555555555" footer="0.5118055555555555"/>
  <pageSetup horizontalDpi="300" verticalDpi="300" orientation="landscape" paperSize="9" scale="93" r:id="rId1"/>
  <rowBreaks count="4" manualBreakCount="4">
    <brk id="31" max="255" man="1"/>
    <brk id="56" max="255" man="1"/>
    <brk id="81" max="255" man="1"/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gordana.zivanovic</cp:lastModifiedBy>
  <cp:lastPrinted>2020-01-31T07:34:46Z</cp:lastPrinted>
  <dcterms:modified xsi:type="dcterms:W3CDTF">2023-09-15T06:13:01Z</dcterms:modified>
  <cp:category/>
  <cp:version/>
  <cp:contentType/>
  <cp:contentStatus/>
</cp:coreProperties>
</file>