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10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<sst xmlns="http://schemas.openxmlformats.org/spreadsheetml/2006/main" count="2194" uniqueCount="194">
  <si>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</si>
  <si>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</si>
  <si>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</si>
  <si>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</si>
  <si>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</si>
  <si>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</si>
  <si>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</si>
  <si>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</si>
  <si>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</si>
  <si>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</si>
  <si>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</si>
  <si>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</si>
  <si>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</si>
  <si>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</si>
  <si>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</si>
  <si>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</si>
  <si>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</si>
  <si>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</si>
  <si>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</si>
  <si>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</si>
  <si>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</si>
  <si>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</si>
  <si>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</si>
  <si>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</si>
  <si>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</si>
  <si>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</si>
  <si>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</si>
  <si>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</si>
  <si>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</si>
  <si>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</si>
  <si>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</si>
  <si>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</si>
  <si>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</si>
  <si>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</si>
  <si>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</si>
  <si>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</si>
  <si>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</si>
  <si>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</si>
  <si>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</si>
  <si>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</si>
  <si>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</si>
  <si>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</si>
  <si>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</si>
  <si>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</si>
  <si>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</si>
  <si>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</si>
  <si>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</si>
  <si>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</si>
  <si>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</si>
  <si>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</si>
  <si>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</si>
  <si>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</si>
  <si>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</si>
  <si>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</si>
  <si>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</si>
  <si>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</si>
  <si>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</si>
  <si>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</si>
  <si>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</si>
  <si>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</si>
  <si>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</si>
  <si>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</si>
  <si>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</si>
  <si>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</si>
  <si>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</si>
  <si>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</si>
  <si>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</si>
  <si>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</si>
  <si>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</si>
  <si>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</si>
  <si>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</si>
  <si>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</si>
  <si>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</si>
  <si>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</si>
  <si>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</si>
  <si>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</si>
  <si>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</si>
  <si>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</si>
  <si>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</si>
  <si>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</si>
  <si>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</si>
  <si>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</si>
  <si>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</si>
  <si>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</si>
  <si>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</si>
  <si>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</si>
  <si>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</si>
  <si>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</si>
  <si>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</si>
  <si>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</si>
  <si>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</si>
  <si>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</si>
  <si>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</si>
  <si>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</si>
  <si>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</si>
  <si>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</si>
  <si>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</si>
  <si>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</si>
  <si>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</si>
  <si>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</si>
  <si>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</si>
  <si>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</si>
  <si>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</si>
  <si>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</si>
  <si>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</si>
  <si>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</si>
  <si>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</si>
  <si>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</si>
  <si>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</si>
  <si>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</si>
  <si>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</si>
  <si>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</si>
  <si>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</si>
  <si>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</si>
  <si>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</si>
  <si>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</si>
  <si>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</si>
  <si>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</si>
  <si>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</si>
  <si>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</si>
  <si>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</si>
  <si>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</si>
  <si>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</si>
  <si>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</si>
  <si>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</si>
  <si>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</si>
  <si>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</si>
  <si>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</si>
  <si>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</si>
  <si>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</si>
  <si>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</si>
  <si>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</si>
  <si>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</si>
  <si>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</si>
  <si>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</si>
  <si>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</si>
  <si>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</si>
  <si>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</si>
  <si>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</si>
  <si>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</si>
  <si>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</si>
  <si>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</si>
  <si>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</si>
  <si>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</si>
  <si>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</si>
  <si>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</si>
  <si>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</si>
  <si>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</si>
  <si>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</si>
  <si>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</si>
  <si>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</si>
  <si>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</si>
  <si>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</si>
  <si>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</si>
  <si>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</si>
  <si>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</si>
  <si>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</si>
  <si>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</si>
  <si>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</si>
  <si>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</si>
  <si>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</si>
  <si>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</si>
  <si>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</si>
  <si>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</si>
  <si>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</si>
  <si>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</si>
  <si>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</si>
  <si>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</si>
  <si>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</si>
  <si>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</si>
  <si>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</si>
  <si>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</si>
  <si>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</si>
  <si>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</si>
  <si>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</si>
  <si>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</si>
  <si>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</si>
  <si>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</si>
  <si>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</si>
  <si>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</si>
  <si>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</si>
  <si>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</si>
  <si>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</si>
  <si>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</si>
  <si>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</si>
  <si>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</si>
  <si>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</si>
  <si>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</si>
  <si>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</si>
  <si>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</si>
  <si>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</si>
  <si>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</si>
  <si>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</si>
  <si>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2024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</si>
</sst>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2" fontId="0" fillId="0" borderId="10" xfId="46" applyNumberFormat="1" applyFont="1" applyFill="1" applyBorder="1" applyAlignment="1">
      <alignment horizontal="right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G4" sqref="G4:G34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2024 ГОД.</v>
      </c>
      <c r="C1" s="2" t="s">
        <v>1</v>
      </c>
      <c r="D1" s="4" t="s">
        <v>2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SO2!J1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17</v>
      </c>
      <c r="D4" s="13">
        <v>31</v>
      </c>
      <c r="E4" s="13">
        <v>12</v>
      </c>
      <c r="F4" s="13">
        <v>3</v>
      </c>
      <c r="G4" s="12">
        <v>3</v>
      </c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/>
      <c r="D5" s="13">
        <v>44</v>
      </c>
      <c r="E5" s="13">
        <v>7</v>
      </c>
      <c r="F5" s="13">
        <v>16</v>
      </c>
      <c r="G5" s="12">
        <v>3</v>
      </c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>
        <v>18</v>
      </c>
      <c r="D6" s="13">
        <v>7</v>
      </c>
      <c r="E6" s="13">
        <v>22</v>
      </c>
      <c r="F6" s="13">
        <v>3</v>
      </c>
      <c r="G6" s="12">
        <v>3</v>
      </c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9</v>
      </c>
      <c r="D7" s="13">
        <v>9</v>
      </c>
      <c r="E7" s="13">
        <v>26</v>
      </c>
      <c r="F7" s="13">
        <v>9</v>
      </c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61</v>
      </c>
      <c r="D8" s="13">
        <v>72</v>
      </c>
      <c r="E8" s="13">
        <v>27</v>
      </c>
      <c r="F8" s="13">
        <v>10</v>
      </c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8</v>
      </c>
      <c r="D9" s="13">
        <v>23</v>
      </c>
      <c r="E9" s="13">
        <v>7</v>
      </c>
      <c r="F9" s="13">
        <v>3</v>
      </c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13</v>
      </c>
      <c r="D10" s="13">
        <v>15</v>
      </c>
      <c r="E10" s="12">
        <v>15</v>
      </c>
      <c r="F10" s="13">
        <v>9</v>
      </c>
      <c r="G10" s="12">
        <v>11</v>
      </c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15</v>
      </c>
      <c r="D11" s="13">
        <v>9</v>
      </c>
      <c r="E11" s="12">
        <v>39</v>
      </c>
      <c r="F11" s="13">
        <v>3</v>
      </c>
      <c r="G11" s="12">
        <v>3</v>
      </c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19</v>
      </c>
      <c r="D12" s="13">
        <v>16</v>
      </c>
      <c r="E12" s="12">
        <v>3</v>
      </c>
      <c r="F12" s="13">
        <v>14</v>
      </c>
      <c r="G12" s="12">
        <v>9</v>
      </c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12</v>
      </c>
      <c r="D13" s="12">
        <v>10</v>
      </c>
      <c r="E13" s="12">
        <v>3</v>
      </c>
      <c r="F13" s="13">
        <v>3</v>
      </c>
      <c r="G13" s="12">
        <v>9</v>
      </c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24</v>
      </c>
      <c r="D14" s="13">
        <v>9</v>
      </c>
      <c r="E14" s="12">
        <v>15</v>
      </c>
      <c r="F14" s="13">
        <v>12</v>
      </c>
      <c r="G14" s="12">
        <v>3</v>
      </c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41</v>
      </c>
      <c r="D15" s="13">
        <v>9</v>
      </c>
      <c r="E15" s="12">
        <v>9</v>
      </c>
      <c r="F15" s="13">
        <v>12</v>
      </c>
      <c r="G15" s="12">
        <v>9</v>
      </c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10</v>
      </c>
      <c r="D16" s="12">
        <v>11</v>
      </c>
      <c r="E16" s="12">
        <v>3</v>
      </c>
      <c r="F16" s="13">
        <v>3</v>
      </c>
      <c r="G16" s="12">
        <v>7</v>
      </c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56</v>
      </c>
      <c r="D17" s="12">
        <v>3</v>
      </c>
      <c r="E17" s="12">
        <v>23</v>
      </c>
      <c r="F17" s="13">
        <v>9</v>
      </c>
      <c r="G17" s="12">
        <v>11</v>
      </c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58</v>
      </c>
      <c r="D18" s="12">
        <v>17</v>
      </c>
      <c r="E18" s="12">
        <v>23</v>
      </c>
      <c r="F18" s="13">
        <v>11</v>
      </c>
      <c r="G18" s="12">
        <v>3</v>
      </c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60</v>
      </c>
      <c r="D19" s="231">
        <v>40</v>
      </c>
      <c r="E19" s="12">
        <v>3</v>
      </c>
      <c r="F19" s="13">
        <v>3</v>
      </c>
      <c r="G19" s="12">
        <v>3</v>
      </c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17</v>
      </c>
      <c r="D20" s="12"/>
      <c r="E20" s="12">
        <v>17</v>
      </c>
      <c r="F20" s="12">
        <v>3</v>
      </c>
      <c r="G20" s="12">
        <v>16</v>
      </c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20</v>
      </c>
      <c r="D21" s="12"/>
      <c r="E21" s="12">
        <v>9</v>
      </c>
      <c r="F21" s="13">
        <v>3</v>
      </c>
      <c r="G21" s="12">
        <v>3</v>
      </c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17</v>
      </c>
      <c r="D22" s="12">
        <v>3</v>
      </c>
      <c r="E22" s="12">
        <v>16</v>
      </c>
      <c r="F22" s="13">
        <v>9</v>
      </c>
      <c r="G22" s="12">
        <v>11</v>
      </c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9</v>
      </c>
      <c r="D23" s="12">
        <v>13</v>
      </c>
      <c r="E23" s="12">
        <v>3</v>
      </c>
      <c r="F23" s="12">
        <v>3</v>
      </c>
      <c r="G23" s="12">
        <v>12</v>
      </c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78</v>
      </c>
      <c r="D24" s="13">
        <v>8</v>
      </c>
      <c r="E24" s="12">
        <v>16</v>
      </c>
      <c r="F24" s="13">
        <v>15</v>
      </c>
      <c r="G24" s="12">
        <v>10</v>
      </c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76</v>
      </c>
      <c r="D25" s="13">
        <v>20</v>
      </c>
      <c r="E25" s="12">
        <v>29</v>
      </c>
      <c r="F25" s="13">
        <v>12</v>
      </c>
      <c r="G25" s="12">
        <v>11</v>
      </c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99</v>
      </c>
      <c r="D26" s="13">
        <v>3</v>
      </c>
      <c r="E26" s="12">
        <v>3</v>
      </c>
      <c r="F26" s="13">
        <v>13</v>
      </c>
      <c r="G26" s="12">
        <v>11</v>
      </c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13</v>
      </c>
      <c r="D27" s="13">
        <v>7</v>
      </c>
      <c r="E27" s="12">
        <v>14</v>
      </c>
      <c r="F27" s="13">
        <v>3</v>
      </c>
      <c r="G27" s="12">
        <v>10</v>
      </c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63</v>
      </c>
      <c r="D28" s="13">
        <v>3</v>
      </c>
      <c r="E28" s="12">
        <v>26</v>
      </c>
      <c r="F28" s="12">
        <v>14</v>
      </c>
      <c r="G28" s="12">
        <v>3</v>
      </c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32</v>
      </c>
      <c r="D29" s="13">
        <v>7</v>
      </c>
      <c r="E29" s="12">
        <v>10</v>
      </c>
      <c r="F29" s="13">
        <v>13</v>
      </c>
      <c r="G29" s="12">
        <v>9</v>
      </c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10</v>
      </c>
      <c r="D30" s="13">
        <v>16</v>
      </c>
      <c r="E30" s="13">
        <v>3</v>
      </c>
      <c r="F30" s="13">
        <v>9</v>
      </c>
      <c r="G30" s="12">
        <v>7</v>
      </c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40</v>
      </c>
      <c r="D31" s="13">
        <v>8</v>
      </c>
      <c r="E31" s="13">
        <v>3</v>
      </c>
      <c r="F31" s="13">
        <v>3</v>
      </c>
      <c r="G31" s="12">
        <v>3</v>
      </c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55</v>
      </c>
      <c r="D32" s="13">
        <v>22</v>
      </c>
      <c r="E32" s="13">
        <v>16</v>
      </c>
      <c r="F32" s="13">
        <v>3</v>
      </c>
      <c r="G32" s="12">
        <v>3</v>
      </c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7</v>
      </c>
      <c r="D33" s="13"/>
      <c r="E33" s="13">
        <v>3</v>
      </c>
      <c r="F33" s="13">
        <v>9</v>
      </c>
      <c r="G33" s="12">
        <v>9</v>
      </c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7</v>
      </c>
      <c r="D34" s="13"/>
      <c r="E34" s="13">
        <v>9</v>
      </c>
      <c r="F34" s="13"/>
      <c r="G34" s="12">
        <v>9</v>
      </c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6" t="s">
        <v>21</v>
      </c>
      <c r="B35" s="259"/>
      <c r="C35" s="226">
        <f aca="true" t="shared" si="0" ref="C35:N35">COUNT(C4:C34)</f>
        <v>30</v>
      </c>
      <c r="D35" s="226">
        <f t="shared" si="0"/>
        <v>27</v>
      </c>
      <c r="E35" s="226">
        <f t="shared" si="0"/>
        <v>31</v>
      </c>
      <c r="F35" s="226">
        <f t="shared" si="0"/>
        <v>30</v>
      </c>
      <c r="G35" s="226">
        <f t="shared" si="0"/>
        <v>28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146</v>
      </c>
      <c r="P35" s="25"/>
    </row>
    <row r="36" spans="1:16" ht="15" customHeight="1">
      <c r="A36" s="256" t="s">
        <v>22</v>
      </c>
      <c r="B36" s="256"/>
      <c r="C36" s="26">
        <f aca="true" t="shared" si="1" ref="C36:N36">COUNTIF(C4:C34,"&gt;50")</f>
        <v>9</v>
      </c>
      <c r="D36" s="26">
        <f t="shared" si="1"/>
        <v>1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10</v>
      </c>
      <c r="P36" s="25"/>
    </row>
    <row r="37" spans="1:16" ht="15" customHeight="1">
      <c r="A37" s="256" t="s">
        <v>23</v>
      </c>
      <c r="B37" s="256"/>
      <c r="C37" s="27">
        <f>IF(C35&gt;15,SUM(C4:C34)/C35,"")</f>
        <v>32.13333333333333</v>
      </c>
      <c r="D37" s="27">
        <f aca="true" t="shared" si="2" ref="D37:N37">IF(D35&gt;20,SUM(D4:D34)/D35,"")</f>
        <v>16.11111111111111</v>
      </c>
      <c r="E37" s="27">
        <f>IF(E35&gt;15,SUM(E4:E34)/E35,"")</f>
        <v>13.35483870967742</v>
      </c>
      <c r="F37" s="27">
        <f t="shared" si="2"/>
        <v>7.833333333333333</v>
      </c>
      <c r="G37" s="27">
        <f t="shared" si="2"/>
        <v>7.285714285714286</v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15.424657534246576</v>
      </c>
      <c r="P37" s="25"/>
    </row>
    <row r="38" spans="1:16" ht="15" customHeight="1">
      <c r="A38" s="256" t="s">
        <v>24</v>
      </c>
      <c r="B38" s="256"/>
      <c r="C38" s="23">
        <f aca="true" t="shared" si="3" ref="C38:N38">MAX(C4:C34)</f>
        <v>99</v>
      </c>
      <c r="D38" s="23">
        <f t="shared" si="3"/>
        <v>72</v>
      </c>
      <c r="E38" s="23">
        <f t="shared" si="3"/>
        <v>39</v>
      </c>
      <c r="F38" s="23">
        <f t="shared" si="3"/>
        <v>16</v>
      </c>
      <c r="G38" s="23">
        <f t="shared" si="3"/>
        <v>16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99</v>
      </c>
      <c r="P38" s="25"/>
    </row>
    <row r="39" spans="1:16" ht="15" customHeight="1">
      <c r="A39" s="256" t="s">
        <v>25</v>
      </c>
      <c r="B39" s="256"/>
      <c r="C39" s="23">
        <f aca="true" t="shared" si="4" ref="C39:N39">MIN(C4:C34)</f>
        <v>7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6" t="s">
        <v>26</v>
      </c>
      <c r="B40" s="256"/>
      <c r="C40" s="29">
        <f aca="true" t="shared" si="5" ref="C40:N40">IF(C35&gt;1,PERCENTILE(C4:C34,0.98),"")</f>
        <v>86.81999999999996</v>
      </c>
      <c r="D40" s="29">
        <f t="shared" si="5"/>
        <v>57.44000000000001</v>
      </c>
      <c r="E40" s="29">
        <f t="shared" si="5"/>
        <v>32.999999999999986</v>
      </c>
      <c r="F40" s="29">
        <f t="shared" si="5"/>
        <v>15.419999999999998</v>
      </c>
      <c r="G40" s="29">
        <f t="shared" si="5"/>
        <v>13.840000000000003</v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57.5</v>
      </c>
      <c r="P40" s="25"/>
    </row>
    <row r="41" spans="1:16" ht="15" customHeight="1">
      <c r="A41" s="256" t="s">
        <v>27</v>
      </c>
      <c r="B41" s="256"/>
      <c r="C41" s="31">
        <f aca="true" t="shared" si="6" ref="C41:N41">IF(C35&gt;20,MEDIAN(C4:C34),0)</f>
        <v>18.5</v>
      </c>
      <c r="D41" s="31">
        <f t="shared" si="6"/>
        <v>10</v>
      </c>
      <c r="E41" s="31">
        <f t="shared" si="6"/>
        <v>12</v>
      </c>
      <c r="F41" s="31">
        <f t="shared" si="6"/>
        <v>9</v>
      </c>
      <c r="G41" s="31">
        <f t="shared" si="6"/>
        <v>9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10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SO2!F2</f>
        <v>АПРИЛ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30</v>
      </c>
      <c r="C7" s="150">
        <f>Cadj!F35</f>
        <v>30</v>
      </c>
      <c r="D7" s="150">
        <f>'SČ 2_5'!F35</f>
        <v>5</v>
      </c>
      <c r="E7" s="150">
        <f>'SČ 10 '!G35</f>
        <v>9</v>
      </c>
      <c r="F7" s="150">
        <f>NO2!F35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4.48</v>
      </c>
      <c r="C8" s="153">
        <f>Cadj!F37</f>
        <v>7.833333333333333</v>
      </c>
      <c r="D8" s="153">
        <f>'SČ 2_5'!F37</f>
      </c>
      <c r="E8" s="153">
        <f>'SČ 10 '!G37</f>
        <v>0</v>
      </c>
      <c r="F8" s="153">
        <f>NO2!F37</f>
        <v>23.533333333333335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4.45</v>
      </c>
      <c r="C9" s="153">
        <f>Cadj!F41</f>
        <v>9</v>
      </c>
      <c r="D9" s="153"/>
      <c r="E9" s="153"/>
      <c r="F9" s="153">
        <f>NO2!F41</f>
        <v>22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5.784</v>
      </c>
      <c r="C10" s="153">
        <f>Cadj!F40</f>
        <v>15.419999999999998</v>
      </c>
      <c r="D10" s="153"/>
      <c r="E10" s="153">
        <f>'SČ 10 '!G40</f>
        <v>41</v>
      </c>
      <c r="F10" s="153">
        <f>NO2!F40</f>
        <v>41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3.5</v>
      </c>
      <c r="C11" s="150">
        <f>Cadj!F39</f>
        <v>3</v>
      </c>
      <c r="D11" s="153">
        <f>'SČ 2_5'!F39</f>
        <v>19</v>
      </c>
      <c r="E11" s="153">
        <f>'SČ 10 '!G39</f>
        <v>23</v>
      </c>
      <c r="F11" s="150">
        <f>NO2!F39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5.9</v>
      </c>
      <c r="C12" s="150">
        <f>Cadj!F38</f>
        <v>16</v>
      </c>
      <c r="D12" s="153">
        <f>'SČ 2_5'!F38</f>
        <v>75</v>
      </c>
      <c r="E12" s="153">
        <f>'SČ 10 '!G38</f>
        <v>41</v>
      </c>
      <c r="F12" s="150">
        <f>NO2!F38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АПРИЛ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83.7</v>
      </c>
      <c r="D39" s="164">
        <f>TM!F13</f>
        <v>7.04</v>
      </c>
      <c r="E39" s="164">
        <f>TM!F14</f>
        <v>30</v>
      </c>
      <c r="F39" s="164">
        <f>TM!F18</f>
        <v>4.8</v>
      </c>
      <c r="G39" s="164">
        <f>TM!F17</f>
        <v>3.5</v>
      </c>
      <c r="H39" s="164"/>
      <c r="I39" s="165">
        <f>TM!F15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145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АПРИЛ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0.7</v>
      </c>
      <c r="D64" s="164">
        <f>TM!F19</f>
        <v>4.4</v>
      </c>
      <c r="E64" s="164">
        <f>TM!F20</f>
        <v>1.1</v>
      </c>
      <c r="F64" s="164">
        <f>TM!F10</f>
        <v>82.7</v>
      </c>
      <c r="G64" s="164">
        <f>TM!F9</f>
        <v>1</v>
      </c>
      <c r="H64" s="164">
        <f>TM!F25</f>
        <v>0.05</v>
      </c>
      <c r="I64" s="164">
        <f>TM!F11</f>
        <v>0.4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147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АПРИЛ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0.6</v>
      </c>
      <c r="D89" s="164"/>
      <c r="E89" s="164">
        <f>TM!F24</f>
        <v>0.65</v>
      </c>
      <c r="F89" s="164">
        <f>TM!F21</f>
        <v>0.65</v>
      </c>
      <c r="G89" s="164">
        <f>TM!F23</f>
        <v>0.5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3.25" customHeight="1">
      <c r="A108" s="273" t="s">
        <v>133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АПРИЛ</v>
      </c>
      <c r="I109" s="139" t="str">
        <f>I3</f>
        <v>2024 ГОД.</v>
      </c>
    </row>
    <row r="110" spans="1:9" ht="21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9</v>
      </c>
      <c r="D114" s="162">
        <f>'SČ 10 '!G119</f>
        <v>9</v>
      </c>
      <c r="E114" s="162">
        <f>'SČ 10 '!G161</f>
        <v>9</v>
      </c>
      <c r="F114" s="162">
        <f>'SČ 10 '!G203</f>
        <v>9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0.2</v>
      </c>
      <c r="D118" s="165">
        <f>'SČ 10 '!G123</f>
        <v>0.003</v>
      </c>
      <c r="E118" s="164">
        <f>'SČ 10 '!G165</f>
        <v>0.1</v>
      </c>
      <c r="F118" s="164">
        <f>'SČ 10 '!G207</f>
        <v>2.9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0.6</v>
      </c>
      <c r="D119" s="165">
        <f>'SČ 10 '!G122</f>
        <v>0.008</v>
      </c>
      <c r="E119" s="164">
        <f>'SČ 10 '!G164</f>
        <v>0.6</v>
      </c>
      <c r="F119" s="164">
        <f>'SČ 10 '!G206</f>
        <v>7.1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SO2!G2</f>
        <v>МАЈ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28</v>
      </c>
      <c r="C7" s="150">
        <f>Cadj!G35</f>
        <v>28</v>
      </c>
      <c r="D7" s="150">
        <f>'SČ 2_5'!G35</f>
        <v>0</v>
      </c>
      <c r="E7" s="150">
        <f>'SČ 10 '!H35</f>
        <v>0</v>
      </c>
      <c r="F7" s="150">
        <f>NO2!G35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3.8964285714285722</v>
      </c>
      <c r="C8" s="153">
        <f>Cadj!G37</f>
        <v>7.285714285714286</v>
      </c>
      <c r="D8" s="153"/>
      <c r="E8" s="153">
        <f>'SČ 10 '!H37</f>
        <v>0</v>
      </c>
      <c r="F8" s="153">
        <f>NO2!G37</f>
        <v>28.321428571428573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3.8</v>
      </c>
      <c r="C9" s="153">
        <f>Cadj!G41</f>
        <v>9</v>
      </c>
      <c r="D9" s="153"/>
      <c r="E9" s="153">
        <f>'SČ 10 '!H41</f>
        <v>0</v>
      </c>
      <c r="F9" s="153">
        <f>NO2!G41</f>
        <v>27.5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5.590000000000002</v>
      </c>
      <c r="C10" s="153">
        <f>Cadj!G40</f>
        <v>13.840000000000003</v>
      </c>
      <c r="D10" s="153"/>
      <c r="E10" s="153">
        <f>'SČ 10 '!H40</f>
      </c>
      <c r="F10" s="153">
        <f>NO2!G40</f>
        <v>47.300000000000004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2.7</v>
      </c>
      <c r="C11" s="150">
        <f>Cadj!G39</f>
        <v>3</v>
      </c>
      <c r="D11" s="153">
        <f>'SČ 2_5'!G39</f>
        <v>0</v>
      </c>
      <c r="E11" s="153">
        <f>'SČ 10 '!H39</f>
        <v>0</v>
      </c>
      <c r="F11" s="150">
        <f>NO2!G39</f>
        <v>18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6.4</v>
      </c>
      <c r="C12" s="150">
        <f>Cadj!G38</f>
        <v>16</v>
      </c>
      <c r="D12" s="153">
        <f>'SČ 2_5'!G38</f>
        <v>0</v>
      </c>
      <c r="E12" s="153">
        <f>'SČ 10 '!H38</f>
        <v>0</v>
      </c>
      <c r="F12" s="150">
        <f>NO2!G38</f>
        <v>50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МАЈ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84</v>
      </c>
      <c r="D39" s="164">
        <f>TM!G13</f>
        <v>6.88</v>
      </c>
      <c r="E39" s="164">
        <f>TM!G14</f>
        <v>45</v>
      </c>
      <c r="F39" s="164">
        <f>TM!G18</f>
        <v>6.5</v>
      </c>
      <c r="G39" s="164">
        <f>TM!G17</f>
        <v>2.7</v>
      </c>
      <c r="H39" s="164"/>
      <c r="I39" s="165">
        <f>TM!G15</f>
        <v>0.05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149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МАЈ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</v>
      </c>
      <c r="D64" s="164">
        <f>TM!G19</f>
        <v>4.8</v>
      </c>
      <c r="E64" s="164">
        <f>TM!G20</f>
        <v>1.3</v>
      </c>
      <c r="F64" s="164">
        <f>TM!G10</f>
        <v>48.3</v>
      </c>
      <c r="G64" s="164">
        <f>TM!G9</f>
        <v>35.7</v>
      </c>
      <c r="H64" s="164">
        <f>TM!G25</f>
        <v>0.05</v>
      </c>
      <c r="I64" s="164">
        <f>TM!G11</f>
        <v>23.9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2.5" customHeight="1">
      <c r="A83" s="273" t="s">
        <v>125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МАЈ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11.8</v>
      </c>
      <c r="D89" s="164"/>
      <c r="E89" s="164">
        <f>TM!G24</f>
        <v>0.65</v>
      </c>
      <c r="F89" s="164">
        <f>TM!G21</f>
        <v>0.65</v>
      </c>
      <c r="G89" s="164">
        <f>TM!G23</f>
        <v>0.5</v>
      </c>
      <c r="H89" s="153">
        <f>TM!G26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32"/>
      <c r="J107" s="183"/>
    </row>
    <row r="108" spans="1:9" ht="24" customHeight="1">
      <c r="A108" s="274" t="s">
        <v>150</v>
      </c>
      <c r="B108" s="278"/>
      <c r="C108" s="278"/>
      <c r="D108" s="278"/>
      <c r="E108" s="278"/>
      <c r="F108" s="278"/>
      <c r="G108" s="278"/>
      <c r="H108" s="281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МАЈ</v>
      </c>
      <c r="I109" s="139" t="str">
        <f>I3</f>
        <v>2024 ГОД.</v>
      </c>
    </row>
    <row r="110" spans="1:9" ht="21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SO2!H2</f>
        <v>ЈУН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8" customHeight="1">
      <c r="A33" s="273" t="s">
        <v>152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ЈУН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ЈУН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153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ЈУН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32"/>
      <c r="J107" s="183"/>
    </row>
    <row r="108" spans="1:9" ht="23.25" customHeight="1">
      <c r="A108" s="273" t="s">
        <v>150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ЈУН</v>
      </c>
      <c r="I109" s="139" t="str">
        <f>I3</f>
        <v>2024 ГОД.</v>
      </c>
    </row>
    <row r="110" spans="1:9" ht="21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SO2!I2</f>
        <v>ЈУЛ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24.75" customHeight="1">
      <c r="A33" s="282" t="s">
        <v>155</v>
      </c>
      <c r="B33" s="283"/>
      <c r="C33" s="283"/>
      <c r="D33" s="283"/>
      <c r="E33" s="283"/>
      <c r="F33" s="283"/>
      <c r="G33" s="283"/>
      <c r="H33" s="284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ЈУЛ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3.25" customHeight="1">
      <c r="A58" s="282" t="s">
        <v>149</v>
      </c>
      <c r="B58" s="283"/>
      <c r="C58" s="283"/>
      <c r="D58" s="283"/>
      <c r="E58" s="283"/>
      <c r="F58" s="283"/>
      <c r="G58" s="283"/>
      <c r="H58" s="283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ЈУЛ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4" t="s">
        <v>156</v>
      </c>
      <c r="B83" s="279"/>
      <c r="C83" s="279"/>
      <c r="D83" s="279"/>
      <c r="E83" s="279"/>
      <c r="F83" s="279"/>
      <c r="G83" s="279"/>
      <c r="H83" s="279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ЈУЛ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88"/>
      <c r="J107" s="183"/>
    </row>
    <row r="108" spans="1:9" ht="21" customHeight="1">
      <c r="A108" s="273" t="s">
        <v>150</v>
      </c>
      <c r="B108" s="273"/>
      <c r="C108" s="273"/>
      <c r="D108" s="273"/>
      <c r="E108" s="273"/>
      <c r="F108" s="273"/>
      <c r="G108" s="273"/>
      <c r="H108" s="274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2" t="str">
        <f>H3</f>
        <v>ЈУЛ</v>
      </c>
      <c r="I109" s="234" t="str">
        <f>I3</f>
        <v>2024 ГОД.</v>
      </c>
    </row>
    <row r="110" spans="1:9" ht="18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1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SO2!J2</f>
        <v>АВГУСТ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АВГУСТ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АВГУСТ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158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АВГУСТ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1.75" customHeight="1">
      <c r="A108" s="273" t="s">
        <v>159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АВГУСТ</v>
      </c>
      <c r="I109" s="139" t="str">
        <f>I3</f>
        <v>2024 ГОД.</v>
      </c>
    </row>
    <row r="110" spans="1:9" ht="18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SO2!K2</f>
        <v>СЕПТЕМБАР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161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СЕПТЕМБАР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СЕПТЕМБАР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153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СЕПТЕМБАР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18.75" customHeight="1">
      <c r="A108" s="273" t="s">
        <v>150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СЕПТЕМБАР</v>
      </c>
      <c r="I109" s="139" t="str">
        <f>I3</f>
        <v>2024 ГОД.</v>
      </c>
    </row>
    <row r="110" spans="1:9" ht="18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.7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SO2!L2</f>
        <v>ОКТОБАР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144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ОКТОБАР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163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ОКТОБАР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164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ОКТОБАР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19.5" customHeight="1">
      <c r="A108" s="273" t="s">
        <v>165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ОКТОБАР</v>
      </c>
      <c r="I109" s="139" t="str">
        <f>I3</f>
        <v>2024 ГОД.</v>
      </c>
    </row>
    <row r="110" spans="1:9" ht="16.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.7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SO2!M2</f>
        <v>НОВЕМБАР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161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НОВЕМБАР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2.5" customHeight="1">
      <c r="A58" s="273" t="s">
        <v>149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НОВЕМБАР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167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НОВЕМБАР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0.25" customHeight="1">
      <c r="A108" s="273" t="s">
        <v>133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НОВЕМБАР</v>
      </c>
      <c r="I109" s="139" t="str">
        <f>I3</f>
        <v>2024 ГОД.</v>
      </c>
    </row>
    <row r="110" spans="1:9" ht="18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.7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SO2!N2</f>
        <v>ДЕЦЕМБАР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ДЕЦЕМБАР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ДЕЦЕМБАР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147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ДЕЦЕМБАР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19.5" customHeight="1">
      <c r="A108" s="273" t="s">
        <v>169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ДЕЦЕМБАР</v>
      </c>
      <c r="I109" s="139" t="str">
        <f>I3</f>
        <v>2024 ГОД.</v>
      </c>
    </row>
    <row r="110" spans="1:9" ht="18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7" t="s">
        <v>170</v>
      </c>
      <c r="B1" s="287"/>
      <c r="C1" s="287"/>
      <c r="D1" s="287"/>
      <c r="E1" s="287"/>
      <c r="F1" s="287"/>
      <c r="G1" s="287"/>
      <c r="H1" s="287"/>
      <c r="I1" s="287"/>
    </row>
    <row r="2" spans="1:9" ht="18.7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</row>
    <row r="3" spans="1:9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96" t="s">
        <v>171</v>
      </c>
      <c r="H3" s="197" t="str">
        <f>Jan!I3</f>
        <v>2024 ГОД.</v>
      </c>
      <c r="I3" s="198"/>
    </row>
    <row r="4" spans="1:9" ht="48" customHeight="1">
      <c r="A4" s="271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146</v>
      </c>
      <c r="C7" s="150">
        <f>Cadj!O35</f>
        <v>146</v>
      </c>
      <c r="D7" s="150">
        <f>'SČ 2_5'!O35</f>
        <v>28</v>
      </c>
      <c r="E7" s="150">
        <f>'SČ 10 '!P35</f>
        <v>55</v>
      </c>
      <c r="F7" s="150">
        <f>NO2!O35</f>
        <v>146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5.382191780821921</v>
      </c>
      <c r="C8" s="153">
        <f>Cadj!O37</f>
        <v>15.424657534246576</v>
      </c>
      <c r="D8" s="153">
        <f>'SČ 2_5'!O37</f>
        <v>32.32142857142857</v>
      </c>
      <c r="E8" s="153">
        <f>'SČ 10 '!P37</f>
        <v>63.67272727272727</v>
      </c>
      <c r="F8" s="153">
        <f>NO2!O37</f>
        <v>33.821917808219176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5.2</v>
      </c>
      <c r="C9" s="153">
        <f>Cadj!O41</f>
        <v>10</v>
      </c>
      <c r="D9" s="153">
        <f>'SČ 2_5'!O41</f>
        <v>30.5</v>
      </c>
      <c r="E9" s="153">
        <f>'SČ 10 '!P41</f>
        <v>54</v>
      </c>
      <c r="F9" s="153">
        <f>NO2!O41</f>
        <v>33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7.975</v>
      </c>
      <c r="C10" s="153">
        <f>Cadj!O40</f>
        <v>57.5</v>
      </c>
      <c r="D10" s="153">
        <f>'SČ 2_5'!O40</f>
        <v>54.20000000000002</v>
      </c>
      <c r="E10" s="153">
        <f>'SČ 10 '!P40</f>
        <v>134.9</v>
      </c>
      <c r="F10" s="153">
        <f>NO2!O40</f>
        <v>54.75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9.6</v>
      </c>
      <c r="C12" s="150">
        <f>Cadj!O38</f>
        <v>99</v>
      </c>
      <c r="D12" s="153">
        <f>'SČ 2_5'!O38</f>
        <v>75</v>
      </c>
      <c r="E12" s="153">
        <f>'SČ 10 '!P38</f>
        <v>188</v>
      </c>
      <c r="F12" s="150">
        <f>NO2!O38</f>
        <v>73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10</v>
      </c>
      <c r="D13" s="150"/>
      <c r="E13" s="150">
        <f>'SČ 10 '!P36</f>
        <v>30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8" t="s">
        <v>170</v>
      </c>
      <c r="B32" s="280"/>
      <c r="C32" s="280"/>
      <c r="D32" s="280"/>
      <c r="E32" s="280"/>
      <c r="F32" s="280"/>
      <c r="G32" s="280"/>
      <c r="H32" s="280"/>
      <c r="I32" s="133"/>
    </row>
    <row r="33" spans="1:9" ht="19.5" customHeight="1">
      <c r="A33" s="273" t="s">
        <v>174</v>
      </c>
      <c r="B33" s="273"/>
      <c r="C33" s="273"/>
      <c r="D33" s="273"/>
      <c r="E33" s="273"/>
      <c r="F33" s="273"/>
      <c r="G33" s="273"/>
      <c r="H33" s="274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96" t="s">
        <v>171</v>
      </c>
      <c r="H34" s="197" t="str">
        <f>H3</f>
        <v>2024 ГОД.</v>
      </c>
      <c r="I34" s="198"/>
    </row>
    <row r="35" spans="1:9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68" t="s">
        <v>82</v>
      </c>
      <c r="B37" s="268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5</v>
      </c>
      <c r="D38" s="162">
        <f>TM!R13</f>
        <v>5</v>
      </c>
      <c r="E38" s="162">
        <f>TM!R14</f>
        <v>5</v>
      </c>
      <c r="F38" s="162">
        <f>TM!R18</f>
        <v>5</v>
      </c>
      <c r="G38" s="162">
        <f>TM!R17</f>
        <v>5</v>
      </c>
      <c r="H38" s="162"/>
      <c r="I38" s="162">
        <f>TM!R15</f>
        <v>5</v>
      </c>
    </row>
    <row r="39" spans="1:9" ht="24" customHeight="1">
      <c r="A39" s="160" t="s">
        <v>172</v>
      </c>
      <c r="B39" s="161"/>
      <c r="C39" s="164">
        <f>TM!P8</f>
        <v>65.22</v>
      </c>
      <c r="D39" s="164">
        <f>TM!P13</f>
        <v>6.818</v>
      </c>
      <c r="E39" s="164">
        <f>TM!P14</f>
        <v>38.2</v>
      </c>
      <c r="F39" s="164">
        <f>TM!P18</f>
        <v>6.12</v>
      </c>
      <c r="G39" s="164">
        <f>TM!P17</f>
        <v>3.62</v>
      </c>
      <c r="H39" s="164"/>
      <c r="I39" s="165">
        <f>TM!P15</f>
        <v>0.032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80" t="s">
        <v>170</v>
      </c>
      <c r="B57" s="280"/>
      <c r="C57" s="280"/>
      <c r="D57" s="280"/>
      <c r="E57" s="280"/>
      <c r="F57" s="280"/>
      <c r="G57" s="280"/>
      <c r="H57" s="280"/>
      <c r="I57" s="133"/>
    </row>
    <row r="58" spans="1:9" ht="24" customHeight="1">
      <c r="A58" s="273" t="s">
        <v>175</v>
      </c>
      <c r="B58" s="273"/>
      <c r="C58" s="273"/>
      <c r="D58" s="273"/>
      <c r="E58" s="273"/>
      <c r="F58" s="273"/>
      <c r="G58" s="273"/>
      <c r="H58" s="274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96" t="s">
        <v>171</v>
      </c>
      <c r="H59" s="197" t="str">
        <f>H3</f>
        <v>2024 ГОД.</v>
      </c>
      <c r="I59" s="198"/>
    </row>
    <row r="60" spans="1:9" ht="35.25" customHeight="1">
      <c r="A60" s="286" t="s">
        <v>108</v>
      </c>
      <c r="B60" s="286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6"/>
      <c r="B61" s="286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68" t="s">
        <v>82</v>
      </c>
      <c r="B62" s="268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5</v>
      </c>
      <c r="D63" s="162">
        <f>TM!R19</f>
        <v>5</v>
      </c>
      <c r="E63" s="162">
        <f>TM!R20</f>
        <v>5</v>
      </c>
      <c r="F63" s="162">
        <f>TM!R10</f>
        <v>5</v>
      </c>
      <c r="G63" s="162">
        <f>TM!R9</f>
        <v>5</v>
      </c>
      <c r="H63" s="162">
        <f>TM!R25</f>
        <v>5</v>
      </c>
      <c r="I63" s="162">
        <f>TM!R11</f>
        <v>5</v>
      </c>
    </row>
    <row r="64" spans="1:9" ht="24" customHeight="1">
      <c r="A64" s="160" t="s">
        <v>172</v>
      </c>
      <c r="B64" s="161"/>
      <c r="C64" s="164">
        <f>TM!P16</f>
        <v>0.9</v>
      </c>
      <c r="D64" s="164">
        <f>TM!P19</f>
        <v>5.680000000000001</v>
      </c>
      <c r="E64" s="164">
        <f>TM!P20</f>
        <v>1.4</v>
      </c>
      <c r="F64" s="164">
        <f>TM!P10</f>
        <v>42.38000000000001</v>
      </c>
      <c r="G64" s="164">
        <f>TM!P9</f>
        <v>22.84</v>
      </c>
      <c r="H64" s="164">
        <f>TM!P25</f>
        <v>0.30000000000000004</v>
      </c>
      <c r="I64" s="164">
        <f>TM!P11</f>
        <v>15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80" t="s">
        <v>170</v>
      </c>
      <c r="B82" s="280"/>
      <c r="C82" s="280"/>
      <c r="D82" s="280"/>
      <c r="E82" s="280"/>
      <c r="F82" s="280"/>
      <c r="G82" s="280"/>
      <c r="H82" s="280"/>
      <c r="I82" s="133"/>
    </row>
    <row r="83" spans="1:9" ht="24.75" customHeight="1">
      <c r="A83" s="273" t="s">
        <v>153</v>
      </c>
      <c r="B83" s="273"/>
      <c r="C83" s="273"/>
      <c r="D83" s="273"/>
      <c r="E83" s="273"/>
      <c r="F83" s="273"/>
      <c r="G83" s="273"/>
      <c r="H83" s="274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96" t="s">
        <v>171</v>
      </c>
      <c r="H84" s="197" t="str">
        <f>H3</f>
        <v>2024 ГОД.</v>
      </c>
      <c r="I84" s="198"/>
    </row>
    <row r="85" spans="1:9" ht="34.5" customHeight="1">
      <c r="A85" s="286" t="s">
        <v>108</v>
      </c>
      <c r="B85" s="286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6"/>
      <c r="B86" s="286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5" t="s">
        <v>82</v>
      </c>
      <c r="B87" s="285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5</v>
      </c>
      <c r="D88" s="162"/>
      <c r="E88" s="162">
        <f>TM!R24</f>
        <v>5</v>
      </c>
      <c r="F88" s="162">
        <f>TM!R21</f>
        <v>5</v>
      </c>
      <c r="G88" s="150">
        <f>TM!R23</f>
        <v>5</v>
      </c>
      <c r="H88" s="150">
        <f>TM!R26</f>
        <v>5</v>
      </c>
      <c r="I88" s="202"/>
    </row>
    <row r="89" spans="1:9" ht="24" customHeight="1">
      <c r="A89" s="160" t="s">
        <v>172</v>
      </c>
      <c r="B89" s="161"/>
      <c r="C89" s="164">
        <f>TM!P12</f>
        <v>7.840000000000001</v>
      </c>
      <c r="D89" s="164"/>
      <c r="E89" s="164">
        <f>TM!P24</f>
        <v>0.65</v>
      </c>
      <c r="F89" s="164">
        <f>TM!P21</f>
        <v>0.65</v>
      </c>
      <c r="G89" s="153">
        <f>TM!P23</f>
        <v>0.5</v>
      </c>
      <c r="H89" s="153">
        <f>TM!P26</f>
        <v>0.1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2" t="s">
        <v>170</v>
      </c>
      <c r="B107" s="272"/>
      <c r="C107" s="272"/>
      <c r="D107" s="272"/>
      <c r="E107" s="272"/>
      <c r="F107" s="272"/>
      <c r="G107" s="272"/>
      <c r="H107" s="272"/>
      <c r="I107" s="132"/>
    </row>
    <row r="108" spans="1:9" ht="18.75" customHeight="1">
      <c r="A108" s="273" t="s">
        <v>176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96" t="s">
        <v>171</v>
      </c>
      <c r="H109" s="197" t="str">
        <f>H3</f>
        <v>2024 ГОД.</v>
      </c>
      <c r="I109" s="139"/>
    </row>
    <row r="110" spans="1:9" ht="17.2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8" t="s">
        <v>82</v>
      </c>
      <c r="B113" s="268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31</v>
      </c>
      <c r="D114" s="162">
        <f>'SČ 10 '!P119</f>
        <v>48</v>
      </c>
      <c r="E114" s="162">
        <f>'SČ 10 '!P161</f>
        <v>48</v>
      </c>
      <c r="F114" s="162">
        <f>'SČ 10 '!P203</f>
        <v>47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1.6361702127659579</v>
      </c>
      <c r="D115" s="164">
        <f>'SČ 10 '!P121</f>
        <v>0.005765957446808514</v>
      </c>
      <c r="E115" s="164">
        <f>'SČ 10 '!P163</f>
        <v>0.9744680851063829</v>
      </c>
      <c r="F115" s="164">
        <f>'SČ 10 '!P205</f>
        <v>6.41063829787234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9.2</v>
      </c>
      <c r="D119" s="165">
        <f>'SČ 10 '!P122</f>
        <v>0.013</v>
      </c>
      <c r="E119" s="164">
        <f>'SČ 10 '!P164</f>
        <v>8.2</v>
      </c>
      <c r="F119" s="164">
        <f>'SČ 10 '!P206</f>
        <v>47.3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1</v>
      </c>
      <c r="D120" s="162">
        <f>'SČ 10 '!P120</f>
        <v>0</v>
      </c>
      <c r="E120" s="162">
        <f>'SČ 10 '!P162</f>
        <v>2</v>
      </c>
      <c r="F120" s="162">
        <f>'SČ 10 '!P204</f>
        <v>2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G4" sqref="G4:G34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NO2!J1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5.9</v>
      </c>
      <c r="D4" s="229">
        <v>7</v>
      </c>
      <c r="E4" s="229">
        <v>5.6</v>
      </c>
      <c r="F4" s="229">
        <v>5.9</v>
      </c>
      <c r="G4" s="229">
        <v>4</v>
      </c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/>
      <c r="D5" s="229">
        <v>5.8</v>
      </c>
      <c r="E5" s="229">
        <v>4.8</v>
      </c>
      <c r="F5" s="229">
        <v>3.7</v>
      </c>
      <c r="G5" s="229">
        <v>4.6</v>
      </c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>
        <v>7.9</v>
      </c>
      <c r="D6" s="229">
        <v>5.9</v>
      </c>
      <c r="E6" s="229">
        <v>4.8</v>
      </c>
      <c r="F6" s="229">
        <v>4.1</v>
      </c>
      <c r="G6" s="229">
        <v>4</v>
      </c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7</v>
      </c>
      <c r="D7" s="229">
        <v>7.4</v>
      </c>
      <c r="E7" s="229">
        <v>5.6</v>
      </c>
      <c r="F7" s="229">
        <v>4.8</v>
      </c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7</v>
      </c>
      <c r="D8" s="229">
        <v>6.8</v>
      </c>
      <c r="E8" s="229">
        <v>4.7</v>
      </c>
      <c r="F8" s="229">
        <v>5.6</v>
      </c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>
        <v>5.2</v>
      </c>
      <c r="D9" s="229">
        <v>7</v>
      </c>
      <c r="E9" s="229">
        <v>5.5</v>
      </c>
      <c r="F9" s="229">
        <v>3.9</v>
      </c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7.8</v>
      </c>
      <c r="D10" s="229">
        <v>5.5</v>
      </c>
      <c r="E10" s="229">
        <v>4.6</v>
      </c>
      <c r="F10" s="229">
        <v>3.7</v>
      </c>
      <c r="G10" s="229">
        <v>6.4</v>
      </c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6.5</v>
      </c>
      <c r="D11" s="229">
        <v>5.5</v>
      </c>
      <c r="E11" s="229">
        <v>6.6</v>
      </c>
      <c r="F11" s="229">
        <v>3.5</v>
      </c>
      <c r="G11" s="229">
        <v>4</v>
      </c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4.6</v>
      </c>
      <c r="D12" s="229">
        <v>8</v>
      </c>
      <c r="E12" s="229">
        <v>5.7</v>
      </c>
      <c r="F12" s="229">
        <v>4.8</v>
      </c>
      <c r="G12" s="229">
        <v>3.8</v>
      </c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4.8</v>
      </c>
      <c r="D13" s="229">
        <v>6.7</v>
      </c>
      <c r="E13" s="229">
        <v>4.5</v>
      </c>
      <c r="F13" s="229">
        <v>3.6</v>
      </c>
      <c r="G13" s="229">
        <v>3.7</v>
      </c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8</v>
      </c>
      <c r="D14" s="229">
        <v>6</v>
      </c>
      <c r="E14" s="229">
        <v>5</v>
      </c>
      <c r="F14" s="229">
        <v>5</v>
      </c>
      <c r="G14" s="229">
        <v>3.5</v>
      </c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4.8</v>
      </c>
      <c r="D15" s="229">
        <v>7</v>
      </c>
      <c r="E15" s="229">
        <v>4.8</v>
      </c>
      <c r="F15" s="229">
        <v>3.8</v>
      </c>
      <c r="G15" s="229">
        <v>4</v>
      </c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6.6</v>
      </c>
      <c r="D16" s="229">
        <v>6.9</v>
      </c>
      <c r="E16" s="229">
        <v>4.8</v>
      </c>
      <c r="F16" s="229">
        <v>4</v>
      </c>
      <c r="G16" s="229">
        <v>4.8</v>
      </c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6.2</v>
      </c>
      <c r="D17" s="229">
        <v>6.5</v>
      </c>
      <c r="E17" s="229">
        <v>6.5</v>
      </c>
      <c r="F17" s="229">
        <v>4.8</v>
      </c>
      <c r="G17" s="229">
        <v>4.1</v>
      </c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6.2</v>
      </c>
      <c r="D18" s="229">
        <v>8.1</v>
      </c>
      <c r="E18" s="229">
        <v>3.1</v>
      </c>
      <c r="F18" s="229">
        <v>5.5</v>
      </c>
      <c r="G18" s="229">
        <v>4.1</v>
      </c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7</v>
      </c>
      <c r="D19" s="12">
        <v>7.6</v>
      </c>
      <c r="E19" s="229">
        <v>5.6</v>
      </c>
      <c r="F19" s="229">
        <v>4</v>
      </c>
      <c r="G19" s="229">
        <v>3.6</v>
      </c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6</v>
      </c>
      <c r="D20" s="229"/>
      <c r="E20" s="229">
        <v>4.9</v>
      </c>
      <c r="F20" s="229">
        <v>4.5</v>
      </c>
      <c r="G20" s="229">
        <v>3.9</v>
      </c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8.2</v>
      </c>
      <c r="D21" s="229"/>
      <c r="E21" s="229">
        <v>5</v>
      </c>
      <c r="F21" s="229">
        <v>3.7</v>
      </c>
      <c r="G21" s="229">
        <v>2.8</v>
      </c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8.3</v>
      </c>
      <c r="D22" s="229">
        <v>6.8</v>
      </c>
      <c r="E22" s="229">
        <v>7.5</v>
      </c>
      <c r="F22" s="229">
        <v>4.7</v>
      </c>
      <c r="G22" s="229">
        <v>3.3</v>
      </c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8.8</v>
      </c>
      <c r="D23" s="229">
        <v>6</v>
      </c>
      <c r="E23" s="229">
        <v>4.3</v>
      </c>
      <c r="F23" s="229">
        <v>4</v>
      </c>
      <c r="G23" s="229">
        <v>3.2</v>
      </c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9.1</v>
      </c>
      <c r="D24" s="229">
        <v>7.2</v>
      </c>
      <c r="E24" s="229">
        <v>6.9</v>
      </c>
      <c r="F24" s="229">
        <v>5.7</v>
      </c>
      <c r="G24" s="229">
        <v>3.4</v>
      </c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9.6</v>
      </c>
      <c r="D25" s="229">
        <v>5.5</v>
      </c>
      <c r="E25" s="229">
        <v>6</v>
      </c>
      <c r="F25" s="229">
        <v>4.5</v>
      </c>
      <c r="G25" s="229">
        <v>2.7</v>
      </c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5.5</v>
      </c>
      <c r="D26" s="229">
        <v>4.6</v>
      </c>
      <c r="E26" s="229">
        <v>6.5</v>
      </c>
      <c r="F26" s="229">
        <v>4.8</v>
      </c>
      <c r="G26" s="229">
        <v>3.8</v>
      </c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4.9</v>
      </c>
      <c r="D27" s="229">
        <v>4.7</v>
      </c>
      <c r="E27" s="229">
        <v>5.4</v>
      </c>
      <c r="F27" s="229">
        <v>5.2</v>
      </c>
      <c r="G27" s="229">
        <v>4.5</v>
      </c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5.3</v>
      </c>
      <c r="D28" s="229">
        <v>5.2</v>
      </c>
      <c r="E28" s="229">
        <v>5.9</v>
      </c>
      <c r="F28" s="229">
        <v>5.4</v>
      </c>
      <c r="G28" s="229">
        <v>4</v>
      </c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5.7</v>
      </c>
      <c r="D29" s="229">
        <v>4.3</v>
      </c>
      <c r="E29" s="229">
        <v>4.6</v>
      </c>
      <c r="F29" s="229">
        <v>3.7</v>
      </c>
      <c r="G29" s="229">
        <v>3.2</v>
      </c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7.4</v>
      </c>
      <c r="D30" s="229">
        <v>5.3</v>
      </c>
      <c r="E30" s="229">
        <v>5.8</v>
      </c>
      <c r="F30" s="229">
        <v>4.3</v>
      </c>
      <c r="G30" s="229">
        <v>3.7</v>
      </c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7</v>
      </c>
      <c r="D31" s="229">
        <v>6</v>
      </c>
      <c r="E31" s="229">
        <v>6.2</v>
      </c>
      <c r="F31" s="229">
        <v>4.9</v>
      </c>
      <c r="G31" s="229">
        <v>3.7</v>
      </c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7</v>
      </c>
      <c r="D32" s="12">
        <v>7.1</v>
      </c>
      <c r="E32" s="229">
        <v>5.6</v>
      </c>
      <c r="F32" s="229">
        <v>4.4</v>
      </c>
      <c r="G32" s="229">
        <v>3.7</v>
      </c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7.6</v>
      </c>
      <c r="D33" s="12"/>
      <c r="E33" s="229">
        <v>6.6</v>
      </c>
      <c r="F33" s="229">
        <v>3.9</v>
      </c>
      <c r="G33" s="229">
        <v>4.9</v>
      </c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5.9</v>
      </c>
      <c r="D34" s="12"/>
      <c r="E34" s="229">
        <v>6.7</v>
      </c>
      <c r="F34" s="229"/>
      <c r="G34" s="229">
        <v>3.7</v>
      </c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N35">COUNT(C4:C34)</f>
        <v>30</v>
      </c>
      <c r="D35" s="36">
        <f t="shared" si="0"/>
        <v>27</v>
      </c>
      <c r="E35" s="36">
        <f t="shared" si="0"/>
        <v>31</v>
      </c>
      <c r="F35" s="36">
        <f t="shared" si="0"/>
        <v>30</v>
      </c>
      <c r="G35" s="36">
        <f t="shared" si="0"/>
        <v>28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146</v>
      </c>
      <c r="P35" s="38"/>
    </row>
    <row r="36" spans="1:16" ht="15" customHeight="1">
      <c r="A36" s="260" t="s">
        <v>22</v>
      </c>
      <c r="B36" s="260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0" t="s">
        <v>23</v>
      </c>
      <c r="B37" s="260"/>
      <c r="C37" s="39">
        <f>IF(C35&gt;15,SUM(C4:C34)/C35,"")</f>
        <v>6.726666666666666</v>
      </c>
      <c r="D37" s="39">
        <f aca="true" t="shared" si="2" ref="D37:N37">IF(D35&gt;20,SUM(D4:D34)/D35,"")</f>
        <v>6.31111111111111</v>
      </c>
      <c r="E37" s="39">
        <f>IF(E35&gt;15,SUM(E4:E34)/E35,"")</f>
        <v>5.487096774193548</v>
      </c>
      <c r="F37" s="39">
        <f t="shared" si="2"/>
        <v>4.48</v>
      </c>
      <c r="G37" s="39">
        <f t="shared" si="2"/>
        <v>3.8964285714285722</v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5.382191780821921</v>
      </c>
      <c r="P37" s="38"/>
    </row>
    <row r="38" spans="1:16" ht="15" customHeight="1">
      <c r="A38" s="260" t="s">
        <v>24</v>
      </c>
      <c r="B38" s="260"/>
      <c r="C38" s="40">
        <f aca="true" t="shared" si="3" ref="C38:N38">MAX(C4:C34)</f>
        <v>9.6</v>
      </c>
      <c r="D38" s="40">
        <f t="shared" si="3"/>
        <v>8.1</v>
      </c>
      <c r="E38" s="40">
        <f t="shared" si="3"/>
        <v>7.5</v>
      </c>
      <c r="F38" s="40">
        <f t="shared" si="3"/>
        <v>5.9</v>
      </c>
      <c r="G38" s="40">
        <f t="shared" si="3"/>
        <v>6.4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9.6</v>
      </c>
      <c r="P38" s="38"/>
    </row>
    <row r="39" spans="1:16" ht="15" customHeight="1">
      <c r="A39" s="260" t="s">
        <v>25</v>
      </c>
      <c r="B39" s="260"/>
      <c r="C39" s="40">
        <f aca="true" t="shared" si="4" ref="C39:N39">MIN(C4:C34)</f>
        <v>4.6</v>
      </c>
      <c r="D39" s="40">
        <f t="shared" si="4"/>
        <v>4.3</v>
      </c>
      <c r="E39" s="40">
        <f t="shared" si="4"/>
        <v>3.1</v>
      </c>
      <c r="F39" s="40">
        <f t="shared" si="4"/>
        <v>3.5</v>
      </c>
      <c r="G39" s="40">
        <f t="shared" si="4"/>
        <v>2.7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60" t="s">
        <v>26</v>
      </c>
      <c r="B40" s="260"/>
      <c r="C40" s="40">
        <f aca="true" t="shared" si="5" ref="C40:N40">IF(C35&gt;1,PERCENTILE(C4:C34,0.98),"")</f>
        <v>9.309999999999999</v>
      </c>
      <c r="D40" s="40">
        <f t="shared" si="5"/>
        <v>8.048</v>
      </c>
      <c r="E40" s="40">
        <f t="shared" si="5"/>
        <v>7.14</v>
      </c>
      <c r="F40" s="40">
        <f t="shared" si="5"/>
        <v>5.784</v>
      </c>
      <c r="G40" s="40">
        <f t="shared" si="5"/>
        <v>5.590000000000002</v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7.975</v>
      </c>
      <c r="P40" s="38"/>
    </row>
    <row r="41" spans="1:16" ht="15" customHeight="1">
      <c r="A41" s="260" t="s">
        <v>27</v>
      </c>
      <c r="B41" s="260"/>
      <c r="C41" s="40">
        <f aca="true" t="shared" si="6" ref="C41:N41">IF(C35&gt;20,MEDIAN(C4:C34),0)</f>
        <v>6.8</v>
      </c>
      <c r="D41" s="40">
        <f t="shared" si="6"/>
        <v>6.5</v>
      </c>
      <c r="E41" s="40">
        <f t="shared" si="6"/>
        <v>5.6</v>
      </c>
      <c r="F41" s="40">
        <f t="shared" si="6"/>
        <v>4.45</v>
      </c>
      <c r="G41" s="40">
        <f t="shared" si="6"/>
        <v>3.8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5.2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R18" sqref="R18:R19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2024 ГОД.</v>
      </c>
      <c r="C1" s="2" t="s">
        <v>1</v>
      </c>
      <c r="D1" s="42" t="s">
        <v>29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TM!I3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34</v>
      </c>
      <c r="D4" s="36">
        <v>63</v>
      </c>
      <c r="E4" s="12">
        <v>29</v>
      </c>
      <c r="F4" s="36">
        <v>24</v>
      </c>
      <c r="G4" s="12">
        <v>22</v>
      </c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/>
      <c r="D5" s="36">
        <v>50</v>
      </c>
      <c r="E5" s="12">
        <v>30</v>
      </c>
      <c r="F5" s="36">
        <v>17</v>
      </c>
      <c r="G5" s="12">
        <v>22</v>
      </c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>
        <v>35</v>
      </c>
      <c r="D6" s="36">
        <v>57</v>
      </c>
      <c r="E6" s="36">
        <v>29</v>
      </c>
      <c r="F6" s="36">
        <v>11</v>
      </c>
      <c r="G6" s="12">
        <v>20</v>
      </c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37</v>
      </c>
      <c r="D7" s="36">
        <v>59</v>
      </c>
      <c r="E7" s="36">
        <v>33</v>
      </c>
      <c r="F7" s="36">
        <v>10</v>
      </c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47</v>
      </c>
      <c r="D8" s="36">
        <v>48</v>
      </c>
      <c r="E8" s="36">
        <v>31</v>
      </c>
      <c r="F8" s="12">
        <v>24</v>
      </c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72</v>
      </c>
      <c r="D9" s="36">
        <v>52</v>
      </c>
      <c r="E9" s="36">
        <v>42</v>
      </c>
      <c r="F9" s="12">
        <v>22</v>
      </c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50</v>
      </c>
      <c r="D10" s="36">
        <v>54</v>
      </c>
      <c r="E10" s="36">
        <v>27</v>
      </c>
      <c r="F10" s="12">
        <v>18</v>
      </c>
      <c r="G10" s="12">
        <v>50</v>
      </c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43</v>
      </c>
      <c r="D11" s="36">
        <v>44</v>
      </c>
      <c r="E11" s="36">
        <v>34</v>
      </c>
      <c r="F11" s="12">
        <v>15</v>
      </c>
      <c r="G11" s="12">
        <v>33</v>
      </c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35</v>
      </c>
      <c r="D12" s="36">
        <v>36</v>
      </c>
      <c r="E12" s="36">
        <v>34</v>
      </c>
      <c r="F12" s="12">
        <v>34</v>
      </c>
      <c r="G12" s="12">
        <v>45</v>
      </c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51</v>
      </c>
      <c r="D13" s="12">
        <v>26</v>
      </c>
      <c r="E13" s="36">
        <v>19</v>
      </c>
      <c r="F13" s="12">
        <v>19</v>
      </c>
      <c r="G13" s="12">
        <v>31</v>
      </c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44</v>
      </c>
      <c r="D14" s="36">
        <v>37</v>
      </c>
      <c r="E14" s="36">
        <v>21</v>
      </c>
      <c r="F14" s="12">
        <v>21</v>
      </c>
      <c r="G14" s="12">
        <v>40</v>
      </c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23</v>
      </c>
      <c r="D15" s="36">
        <v>31</v>
      </c>
      <c r="E15" s="36">
        <v>33</v>
      </c>
      <c r="F15" s="12">
        <v>33</v>
      </c>
      <c r="G15" s="12">
        <v>24</v>
      </c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51</v>
      </c>
      <c r="D16" s="12">
        <v>40</v>
      </c>
      <c r="E16" s="36">
        <v>32</v>
      </c>
      <c r="F16" s="12">
        <v>32</v>
      </c>
      <c r="G16" s="12">
        <v>20</v>
      </c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51</v>
      </c>
      <c r="D17" s="12">
        <v>38</v>
      </c>
      <c r="E17" s="36">
        <v>41</v>
      </c>
      <c r="F17" s="12">
        <v>41</v>
      </c>
      <c r="G17" s="12">
        <v>37</v>
      </c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60</v>
      </c>
      <c r="D18" s="12">
        <v>37</v>
      </c>
      <c r="E18" s="36">
        <v>36</v>
      </c>
      <c r="F18" s="12">
        <v>36</v>
      </c>
      <c r="G18" s="12">
        <v>29</v>
      </c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34</v>
      </c>
      <c r="D19" s="12">
        <v>37</v>
      </c>
      <c r="E19" s="36">
        <v>36</v>
      </c>
      <c r="F19" s="12">
        <v>22</v>
      </c>
      <c r="G19" s="12">
        <v>32</v>
      </c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48</v>
      </c>
      <c r="D20" s="12"/>
      <c r="E20" s="12">
        <v>28</v>
      </c>
      <c r="F20" s="12">
        <v>15</v>
      </c>
      <c r="G20" s="12">
        <v>26</v>
      </c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34</v>
      </c>
      <c r="D21" s="12"/>
      <c r="E21" s="12">
        <v>24</v>
      </c>
      <c r="F21" s="12">
        <v>23</v>
      </c>
      <c r="G21" s="12">
        <v>30</v>
      </c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31</v>
      </c>
      <c r="D22" s="12">
        <v>43</v>
      </c>
      <c r="E22" s="12">
        <v>19</v>
      </c>
      <c r="F22" s="13">
        <v>19</v>
      </c>
      <c r="G22" s="12">
        <v>18</v>
      </c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40</v>
      </c>
      <c r="D23" s="12">
        <v>46</v>
      </c>
      <c r="E23" s="12">
        <v>35</v>
      </c>
      <c r="F23" s="12">
        <v>11</v>
      </c>
      <c r="G23" s="12">
        <v>23</v>
      </c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44</v>
      </c>
      <c r="D24" s="12">
        <v>40</v>
      </c>
      <c r="E24" s="12">
        <v>41</v>
      </c>
      <c r="F24" s="13">
        <v>17</v>
      </c>
      <c r="G24" s="12">
        <v>22</v>
      </c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34</v>
      </c>
      <c r="D25" s="12">
        <v>41</v>
      </c>
      <c r="E25" s="12">
        <v>37</v>
      </c>
      <c r="F25" s="13">
        <v>24</v>
      </c>
      <c r="G25" s="12">
        <v>18</v>
      </c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55</v>
      </c>
      <c r="D26" s="12">
        <v>51</v>
      </c>
      <c r="E26" s="12">
        <v>41</v>
      </c>
      <c r="F26" s="13">
        <v>41</v>
      </c>
      <c r="G26" s="36">
        <v>19</v>
      </c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47</v>
      </c>
      <c r="D27" s="36">
        <v>48</v>
      </c>
      <c r="E27" s="12">
        <v>34</v>
      </c>
      <c r="F27" s="13">
        <v>34</v>
      </c>
      <c r="G27" s="12">
        <v>26</v>
      </c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45</v>
      </c>
      <c r="D28" s="36">
        <v>48</v>
      </c>
      <c r="E28" s="12">
        <v>29</v>
      </c>
      <c r="F28" s="12">
        <v>29</v>
      </c>
      <c r="G28" s="12">
        <v>30</v>
      </c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30</v>
      </c>
      <c r="D29" s="36">
        <v>50</v>
      </c>
      <c r="E29" s="12">
        <v>21</v>
      </c>
      <c r="F29" s="13">
        <v>21</v>
      </c>
      <c r="G29" s="12">
        <v>36</v>
      </c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30</v>
      </c>
      <c r="D30" s="36">
        <v>59</v>
      </c>
      <c r="E30" s="36">
        <v>19</v>
      </c>
      <c r="F30" s="13">
        <v>19</v>
      </c>
      <c r="G30" s="36">
        <v>30</v>
      </c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28</v>
      </c>
      <c r="D31" s="12">
        <v>40</v>
      </c>
      <c r="E31" s="36">
        <v>28</v>
      </c>
      <c r="F31" s="12">
        <v>28</v>
      </c>
      <c r="G31" s="36">
        <v>25</v>
      </c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30</v>
      </c>
      <c r="D32" s="36">
        <v>45</v>
      </c>
      <c r="E32" s="36">
        <v>24</v>
      </c>
      <c r="F32" s="12">
        <v>24</v>
      </c>
      <c r="G32" s="12">
        <v>31</v>
      </c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41</v>
      </c>
      <c r="D33" s="45"/>
      <c r="E33" s="45">
        <v>28</v>
      </c>
      <c r="F33" s="12">
        <v>22</v>
      </c>
      <c r="G33" s="12">
        <v>29</v>
      </c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73</v>
      </c>
      <c r="D34" s="36"/>
      <c r="E34" s="36">
        <v>27</v>
      </c>
      <c r="F34" s="36"/>
      <c r="G34" s="12">
        <v>25</v>
      </c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1" t="s">
        <v>21</v>
      </c>
      <c r="B35" s="261"/>
      <c r="C35" s="36">
        <f aca="true" t="shared" si="0" ref="C35:J35">COUNT(C4:C34)</f>
        <v>30</v>
      </c>
      <c r="D35" s="36">
        <f t="shared" si="0"/>
        <v>27</v>
      </c>
      <c r="E35" s="36">
        <f t="shared" si="0"/>
        <v>31</v>
      </c>
      <c r="F35" s="36">
        <f t="shared" si="0"/>
        <v>30</v>
      </c>
      <c r="G35" s="36">
        <f t="shared" si="0"/>
        <v>28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146</v>
      </c>
      <c r="P35" s="47"/>
    </row>
    <row r="36" spans="1:16" ht="15" customHeight="1">
      <c r="A36" s="261" t="s">
        <v>22</v>
      </c>
      <c r="B36" s="261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61" t="s">
        <v>23</v>
      </c>
      <c r="B37" s="261"/>
      <c r="C37" s="39">
        <f>IF(C35&gt;15,SUM(C4:C34)/C35,"")</f>
        <v>42.56666666666667</v>
      </c>
      <c r="D37" s="39">
        <f aca="true" t="shared" si="2" ref="D37:N37">IF(D35&gt;20,SUM(D4:D34)/D35,"")</f>
        <v>45.18518518518518</v>
      </c>
      <c r="E37" s="39">
        <f t="shared" si="2"/>
        <v>30.387096774193548</v>
      </c>
      <c r="F37" s="39">
        <f t="shared" si="2"/>
        <v>23.533333333333335</v>
      </c>
      <c r="G37" s="39">
        <f t="shared" si="2"/>
        <v>28.321428571428573</v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33.821917808219176</v>
      </c>
      <c r="P37" s="47"/>
    </row>
    <row r="38" spans="1:16" ht="15" customHeight="1">
      <c r="A38" s="261" t="s">
        <v>24</v>
      </c>
      <c r="B38" s="261"/>
      <c r="C38" s="48">
        <f aca="true" t="shared" si="3" ref="C38:N38">MAX(C4:C34)</f>
        <v>73</v>
      </c>
      <c r="D38" s="48">
        <f t="shared" si="3"/>
        <v>63</v>
      </c>
      <c r="E38" s="48">
        <f t="shared" si="3"/>
        <v>42</v>
      </c>
      <c r="F38" s="48">
        <f t="shared" si="3"/>
        <v>41</v>
      </c>
      <c r="G38" s="48">
        <f t="shared" si="3"/>
        <v>50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73</v>
      </c>
      <c r="P38" s="47"/>
    </row>
    <row r="39" spans="1:16" ht="15" customHeight="1">
      <c r="A39" s="261" t="s">
        <v>25</v>
      </c>
      <c r="B39" s="261"/>
      <c r="C39" s="48">
        <f aca="true" t="shared" si="4" ref="C39:N39">MIN(C4:C34)</f>
        <v>23</v>
      </c>
      <c r="D39" s="48">
        <f t="shared" si="4"/>
        <v>26</v>
      </c>
      <c r="E39" s="48">
        <f t="shared" si="4"/>
        <v>19</v>
      </c>
      <c r="F39" s="48">
        <f t="shared" si="4"/>
        <v>10</v>
      </c>
      <c r="G39" s="48">
        <f t="shared" si="4"/>
        <v>18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1" t="s">
        <v>26</v>
      </c>
      <c r="B40" s="261"/>
      <c r="C40" s="40">
        <f aca="true" t="shared" si="5" ref="C40:N40">IF(C35&gt;1,PERCENTILE(C4:C34,0.98),"")</f>
        <v>72.42</v>
      </c>
      <c r="D40" s="40">
        <f t="shared" si="5"/>
        <v>60.92</v>
      </c>
      <c r="E40" s="40">
        <f t="shared" si="5"/>
        <v>41.4</v>
      </c>
      <c r="F40" s="40">
        <f t="shared" si="5"/>
        <v>41</v>
      </c>
      <c r="G40" s="40">
        <f t="shared" si="5"/>
        <v>47.300000000000004</v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54.75</v>
      </c>
      <c r="P40" s="47"/>
    </row>
    <row r="41" spans="1:16" ht="15" customHeight="1">
      <c r="A41" s="261" t="s">
        <v>27</v>
      </c>
      <c r="B41" s="261"/>
      <c r="C41" s="49">
        <f aca="true" t="shared" si="6" ref="C41:N41">IF(C35&gt;20,MEDIAN(C4:C34),0)</f>
        <v>42</v>
      </c>
      <c r="D41" s="49">
        <f t="shared" si="6"/>
        <v>45</v>
      </c>
      <c r="E41" s="49">
        <f t="shared" si="6"/>
        <v>30</v>
      </c>
      <c r="F41" s="49">
        <f t="shared" si="6"/>
        <v>22</v>
      </c>
      <c r="G41" s="49">
        <f t="shared" si="6"/>
        <v>27.5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33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I13" sqref="I13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2024</v>
      </c>
      <c r="C1" s="2" t="s">
        <v>1</v>
      </c>
      <c r="D1" s="262" t="s">
        <v>30</v>
      </c>
      <c r="E1" s="262"/>
      <c r="F1" s="257" t="s">
        <v>3</v>
      </c>
      <c r="G1" s="257"/>
      <c r="H1" s="6" t="s">
        <v>4</v>
      </c>
      <c r="I1" s="5" t="s">
        <v>5</v>
      </c>
      <c r="J1" s="258" t="str">
        <f>TM!I3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2"/>
      <c r="E2" s="262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36">
        <v>75</v>
      </c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36">
        <v>21</v>
      </c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36">
        <v>19</v>
      </c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36">
        <v>21</v>
      </c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12">
        <v>25</v>
      </c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36">
        <v>30</v>
      </c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36">
        <v>31</v>
      </c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36">
        <v>22</v>
      </c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36">
        <v>34</v>
      </c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36">
        <v>23</v>
      </c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36">
        <v>17</v>
      </c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36">
        <v>30</v>
      </c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36">
        <v>43</v>
      </c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36">
        <v>40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36">
        <v>38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36">
        <v>34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36">
        <v>25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36">
        <v>40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36">
        <v>57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36">
        <v>35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36">
        <v>22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36">
        <v>34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36">
        <v>35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36">
        <v>42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36">
        <v>16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36">
        <v>27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45">
        <v>20</v>
      </c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36">
        <v>49</v>
      </c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1" t="s">
        <v>21</v>
      </c>
      <c r="B35" s="261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23</v>
      </c>
      <c r="F35" s="36">
        <f t="shared" si="0"/>
        <v>5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28</v>
      </c>
      <c r="P35" s="47"/>
    </row>
    <row r="36" spans="1:16" ht="15" customHeight="1">
      <c r="A36" s="261" t="s">
        <v>22</v>
      </c>
      <c r="B36" s="26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1" t="s">
        <v>23</v>
      </c>
      <c r="B37" s="261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32.34782608695652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32.32142857142857</v>
      </c>
      <c r="P37" s="47"/>
    </row>
    <row r="38" spans="1:16" ht="15" customHeight="1">
      <c r="A38" s="261" t="s">
        <v>24</v>
      </c>
      <c r="B38" s="261"/>
      <c r="C38" s="49">
        <f aca="true" t="shared" si="2" ref="C38:N38">MAX(C4:C34)</f>
        <v>0</v>
      </c>
      <c r="D38" s="49">
        <f t="shared" si="2"/>
        <v>0</v>
      </c>
      <c r="E38" s="49">
        <f t="shared" si="2"/>
        <v>57</v>
      </c>
      <c r="F38" s="49">
        <f t="shared" si="2"/>
        <v>75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75</v>
      </c>
      <c r="P38" s="47"/>
    </row>
    <row r="39" spans="1:16" ht="15" customHeight="1">
      <c r="A39" s="261" t="s">
        <v>25</v>
      </c>
      <c r="B39" s="261"/>
      <c r="C39" s="49">
        <f aca="true" t="shared" si="3" ref="C39:N39">MIN(C4:C34)</f>
        <v>0</v>
      </c>
      <c r="D39" s="49">
        <f t="shared" si="3"/>
        <v>0</v>
      </c>
      <c r="E39" s="49">
        <f t="shared" si="3"/>
        <v>16</v>
      </c>
      <c r="F39" s="49">
        <f t="shared" si="3"/>
        <v>19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1" t="s">
        <v>26</v>
      </c>
      <c r="B40" s="261"/>
      <c r="C40" s="40">
        <f aca="true" t="shared" si="4" ref="C40:N40">IF(C35&gt;1,PERCENTILE(C4:C34,0.98),"")</f>
      </c>
      <c r="D40" s="40">
        <f t="shared" si="4"/>
      </c>
      <c r="E40" s="40">
        <f t="shared" si="4"/>
        <v>53.47999999999999</v>
      </c>
      <c r="F40" s="40">
        <f t="shared" si="4"/>
        <v>71</v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54.20000000000002</v>
      </c>
      <c r="P40" s="47"/>
    </row>
    <row r="41" spans="1:16" ht="15" customHeight="1">
      <c r="A41" s="261" t="s">
        <v>27</v>
      </c>
      <c r="B41" s="261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34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30.5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4">
      <selection activeCell="W7" sqref="W7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2024</v>
      </c>
      <c r="D1" s="2" t="s">
        <v>1</v>
      </c>
      <c r="E1" s="262" t="s">
        <v>31</v>
      </c>
      <c r="F1" s="262"/>
      <c r="G1" s="257" t="s">
        <v>3</v>
      </c>
      <c r="H1" s="257"/>
      <c r="I1" s="6" t="s">
        <v>4</v>
      </c>
      <c r="J1" s="5" t="s">
        <v>5</v>
      </c>
      <c r="K1" s="258" t="str">
        <f>TM!I3</f>
        <v>ЦЕНТАР ГРАДА - УЛ. ТИХОМИРА МАТИЈЕВИЋА 4                       ОПШТИНСКА УПРАВА                   </v>
      </c>
      <c r="L1" s="258"/>
      <c r="M1" s="258"/>
      <c r="N1" s="258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2"/>
      <c r="F2" s="262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36">
        <v>97</v>
      </c>
      <c r="F4" s="36">
        <v>27</v>
      </c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36">
        <v>77</v>
      </c>
      <c r="F5" s="36">
        <v>31</v>
      </c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36">
        <v>97</v>
      </c>
      <c r="F6" s="36">
        <v>36</v>
      </c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36">
        <v>98</v>
      </c>
      <c r="F7" s="36">
        <v>39</v>
      </c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36">
        <v>137</v>
      </c>
      <c r="F8" s="36">
        <v>62</v>
      </c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36">
        <v>94</v>
      </c>
      <c r="F9" s="36">
        <v>52</v>
      </c>
      <c r="G9" s="12">
        <v>25</v>
      </c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36">
        <v>92</v>
      </c>
      <c r="F10" s="36">
        <v>24</v>
      </c>
      <c r="G10" s="12">
        <v>23</v>
      </c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36">
        <v>93</v>
      </c>
      <c r="F11" s="54"/>
      <c r="G11" s="12">
        <v>35</v>
      </c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36">
        <v>76</v>
      </c>
      <c r="F12" s="54"/>
      <c r="G12" s="12">
        <v>41</v>
      </c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36">
        <v>49</v>
      </c>
      <c r="F13" s="54"/>
      <c r="G13" s="12">
        <v>41</v>
      </c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36">
        <v>21</v>
      </c>
      <c r="F14" s="54"/>
      <c r="G14" s="12">
        <v>28</v>
      </c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36">
        <v>32</v>
      </c>
      <c r="F15" s="54"/>
      <c r="G15" s="12">
        <v>41</v>
      </c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36">
        <v>21</v>
      </c>
      <c r="F16" s="54"/>
      <c r="G16" s="12">
        <v>34</v>
      </c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36">
        <v>35</v>
      </c>
      <c r="F17" s="54"/>
      <c r="G17" s="12">
        <v>25</v>
      </c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36">
        <v>70</v>
      </c>
      <c r="F18" s="54"/>
      <c r="G18" s="229"/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36">
        <v>88</v>
      </c>
      <c r="F19" s="54"/>
      <c r="G19" s="229"/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36">
        <v>101</v>
      </c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36">
        <v>70</v>
      </c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36">
        <v>73</v>
      </c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36">
        <v>78</v>
      </c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36">
        <v>71</v>
      </c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36">
        <v>54</v>
      </c>
      <c r="E25" s="36">
        <v>77</v>
      </c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36">
        <v>188</v>
      </c>
      <c r="E26" s="36">
        <v>49</v>
      </c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36">
        <v>140</v>
      </c>
      <c r="E27" s="36">
        <v>22</v>
      </c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36">
        <v>134</v>
      </c>
      <c r="E28" s="36">
        <v>33</v>
      </c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36">
        <v>68</v>
      </c>
      <c r="E29" s="36">
        <v>46</v>
      </c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36">
        <v>44</v>
      </c>
      <c r="E30" s="36">
        <v>63</v>
      </c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36">
        <v>25</v>
      </c>
      <c r="E31" s="36">
        <v>51</v>
      </c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36">
        <v>74</v>
      </c>
      <c r="E32" s="36">
        <v>59</v>
      </c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45">
        <v>111</v>
      </c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36">
        <v>130</v>
      </c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1" t="s">
        <v>21</v>
      </c>
      <c r="B35" s="261"/>
      <c r="C35" s="261"/>
      <c r="D35" s="36">
        <f>COUNT(D4:D34)</f>
        <v>10</v>
      </c>
      <c r="E35" s="36">
        <f aca="true" t="shared" si="0" ref="E35:O35">COUNT(E4:E34)</f>
        <v>29</v>
      </c>
      <c r="F35" s="36">
        <f t="shared" si="0"/>
        <v>7</v>
      </c>
      <c r="G35" s="36">
        <f t="shared" si="0"/>
        <v>9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55</v>
      </c>
      <c r="Q35" s="47"/>
    </row>
    <row r="36" spans="1:17" ht="15" customHeight="1">
      <c r="A36" s="261" t="s">
        <v>22</v>
      </c>
      <c r="B36" s="261"/>
      <c r="C36" s="261"/>
      <c r="D36" s="36">
        <f aca="true" t="shared" si="1" ref="D36:O36">COUNTIF(D4:D34,"&gt;50")</f>
        <v>8</v>
      </c>
      <c r="E36" s="36">
        <f t="shared" si="1"/>
        <v>20</v>
      </c>
      <c r="F36" s="36">
        <f t="shared" si="1"/>
        <v>2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30</v>
      </c>
      <c r="Q36" s="47"/>
    </row>
    <row r="37" spans="1:17" ht="15" customHeight="1">
      <c r="A37" s="261" t="s">
        <v>23</v>
      </c>
      <c r="B37" s="261"/>
      <c r="C37" s="26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63.67272727272727</v>
      </c>
      <c r="Q37" s="47"/>
    </row>
    <row r="38" spans="1:17" ht="15" customHeight="1">
      <c r="A38" s="261" t="s">
        <v>24</v>
      </c>
      <c r="B38" s="261"/>
      <c r="C38" s="261"/>
      <c r="D38" s="49">
        <f aca="true" t="shared" si="2" ref="D38:O38">MAX(D4:D34)</f>
        <v>188</v>
      </c>
      <c r="E38" s="49">
        <f t="shared" si="2"/>
        <v>137</v>
      </c>
      <c r="F38" s="49">
        <f t="shared" si="2"/>
        <v>62</v>
      </c>
      <c r="G38" s="49">
        <f t="shared" si="2"/>
        <v>41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188</v>
      </c>
      <c r="Q38" s="47"/>
    </row>
    <row r="39" spans="1:17" ht="15" customHeight="1">
      <c r="A39" s="261" t="s">
        <v>25</v>
      </c>
      <c r="B39" s="261"/>
      <c r="C39" s="261"/>
      <c r="D39" s="49">
        <f aca="true" t="shared" si="3" ref="D39:O39">MIN(D4:D34)</f>
        <v>25</v>
      </c>
      <c r="E39" s="49">
        <f t="shared" si="3"/>
        <v>21</v>
      </c>
      <c r="F39" s="49">
        <f t="shared" si="3"/>
        <v>24</v>
      </c>
      <c r="G39" s="49">
        <f t="shared" si="3"/>
        <v>23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1" t="s">
        <v>26</v>
      </c>
      <c r="B40" s="261"/>
      <c r="C40" s="261"/>
      <c r="D40" s="40">
        <f aca="true" t="shared" si="4" ref="D40:O40">IF(D35&gt;1,PERCENTILE(D4:D34,0.98),"")</f>
        <v>179.36</v>
      </c>
      <c r="E40" s="40">
        <f t="shared" si="4"/>
        <v>116.83999999999992</v>
      </c>
      <c r="F40" s="40">
        <f t="shared" si="4"/>
        <v>60.8</v>
      </c>
      <c r="G40" s="40">
        <f t="shared" si="4"/>
        <v>41</v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134.9</v>
      </c>
      <c r="Q40" s="47"/>
    </row>
    <row r="41" spans="1:17" ht="15" customHeight="1">
      <c r="A41" s="261" t="s">
        <v>27</v>
      </c>
      <c r="B41" s="261"/>
      <c r="C41" s="261"/>
      <c r="D41" s="49">
        <f aca="true" t="shared" si="5" ref="D41:O41">IF(D35&gt;20,MEDIAN(D4:D34),0)</f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54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>
        <v>2.9</v>
      </c>
      <c r="F45" s="244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>
        <v>1.6</v>
      </c>
      <c r="F46" s="244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>
        <v>1.8</v>
      </c>
      <c r="F47" s="244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>
        <v>2.4</v>
      </c>
      <c r="F48" s="244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>
        <v>4</v>
      </c>
      <c r="F49" s="244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>
        <v>3.3</v>
      </c>
      <c r="F50" s="244"/>
      <c r="G50" s="60">
        <v>0.6</v>
      </c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>
        <v>2.8</v>
      </c>
      <c r="F51" s="244"/>
      <c r="G51" s="60">
        <v>0.2</v>
      </c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>
        <v>2.3</v>
      </c>
      <c r="F52" s="244"/>
      <c r="G52" s="60">
        <v>0.2</v>
      </c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>
        <v>3.1</v>
      </c>
      <c r="F53" s="244"/>
      <c r="G53" s="60">
        <v>0.4</v>
      </c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>
        <v>0.5</v>
      </c>
      <c r="F54" s="244"/>
      <c r="G54" s="60">
        <v>0.2</v>
      </c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>
        <v>1.4</v>
      </c>
      <c r="F55" s="244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>
        <v>1.3</v>
      </c>
      <c r="F56" s="244"/>
      <c r="G56" s="60">
        <v>0.2</v>
      </c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>
        <v>0.8</v>
      </c>
      <c r="F57" s="60"/>
      <c r="G57" s="60">
        <v>0.2</v>
      </c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>
        <v>1.4</v>
      </c>
      <c r="F58" s="60"/>
      <c r="G58" s="60">
        <v>0.2</v>
      </c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>
        <v>2.1</v>
      </c>
      <c r="F59" s="60"/>
      <c r="G59" s="60"/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>
        <v>1.6</v>
      </c>
      <c r="F60" s="60"/>
      <c r="G60" s="60"/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1.2</v>
      </c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0.5</v>
      </c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3.2</v>
      </c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>
        <v>1.1</v>
      </c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>
        <v>0.2</v>
      </c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>
        <v>0.7</v>
      </c>
      <c r="E66" s="60">
        <v>0.9</v>
      </c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>
        <v>9.2</v>
      </c>
      <c r="E67" s="60">
        <v>0.5</v>
      </c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>
        <v>5</v>
      </c>
      <c r="E68" s="60">
        <v>0.9</v>
      </c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>
        <v>3.6</v>
      </c>
      <c r="E69" s="60">
        <v>1.7</v>
      </c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>
        <v>1.8</v>
      </c>
      <c r="E70" s="60">
        <v>0.7</v>
      </c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>
        <v>0.2</v>
      </c>
      <c r="E71" s="60">
        <v>1.7</v>
      </c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>
        <v>0.6</v>
      </c>
      <c r="E72" s="60">
        <v>1.5</v>
      </c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>
        <v>1.9</v>
      </c>
      <c r="E73" s="60">
        <v>1.9</v>
      </c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>
        <v>2</v>
      </c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>
        <v>3.1</v>
      </c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10</v>
      </c>
      <c r="E77" s="71">
        <f>COUNT(E62:E75)</f>
        <v>12</v>
      </c>
      <c r="F77" s="71">
        <f aca="true" t="shared" si="6" ref="F77:O77">COUNT(F45:F75)</f>
        <v>0</v>
      </c>
      <c r="G77" s="71">
        <f t="shared" si="6"/>
        <v>9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31</v>
      </c>
    </row>
    <row r="78" spans="1:16" ht="12.75">
      <c r="A78" s="69"/>
      <c r="B78" s="70" t="s">
        <v>22</v>
      </c>
      <c r="C78" s="10"/>
      <c r="D78" s="71">
        <f>COUNTIF(D45:D75,"&gt;6")</f>
        <v>1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1</v>
      </c>
    </row>
    <row r="79" spans="1:16" ht="12.75" customHeight="1">
      <c r="A79" s="263" t="s">
        <v>23</v>
      </c>
      <c r="B79" s="263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1.6361702127659579</v>
      </c>
    </row>
    <row r="80" spans="1:16" ht="12.75">
      <c r="A80" s="69"/>
      <c r="B80" s="70" t="s">
        <v>24</v>
      </c>
      <c r="C80" s="10"/>
      <c r="D80" s="73">
        <f>MAX(D45:D75)</f>
        <v>9.2</v>
      </c>
      <c r="E80" s="73">
        <f>MAX(E62:E75)</f>
        <v>3.2</v>
      </c>
      <c r="F80" s="73">
        <f aca="true" t="shared" si="9" ref="F80:O80">MAX(F45:F75)</f>
        <v>0</v>
      </c>
      <c r="G80" s="73">
        <f t="shared" si="9"/>
        <v>0.6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9.2</v>
      </c>
    </row>
    <row r="81" spans="1:16" ht="12.75">
      <c r="A81" s="69"/>
      <c r="B81" s="70" t="s">
        <v>25</v>
      </c>
      <c r="C81" s="10"/>
      <c r="D81" s="73">
        <f>MIN(D45:D75)</f>
        <v>0.2</v>
      </c>
      <c r="E81" s="73">
        <f>MIN(E62:E75)</f>
        <v>0.2</v>
      </c>
      <c r="F81" s="73">
        <f aca="true" t="shared" si="10" ref="F81:O81">MIN(F45:F75)</f>
        <v>0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>
        <v>0.008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>
        <v>0.007</v>
      </c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>
        <v>0.009</v>
      </c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>
        <v>0.008</v>
      </c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>
        <v>0.013</v>
      </c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>
        <v>0.01</v>
      </c>
      <c r="F92" s="81"/>
      <c r="G92" s="81">
        <v>0.004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>
        <v>0.008</v>
      </c>
      <c r="F93" s="81"/>
      <c r="G93" s="81">
        <v>0.004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>
        <v>0.008</v>
      </c>
      <c r="F94" s="81"/>
      <c r="G94" s="81">
        <v>0.003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>
        <v>0.006</v>
      </c>
      <c r="F95" s="81"/>
      <c r="G95" s="81">
        <v>0.005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>
        <v>0.002</v>
      </c>
      <c r="F96" s="81"/>
      <c r="G96" s="81">
        <v>0.006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>
        <v>0.001</v>
      </c>
      <c r="F97" s="81"/>
      <c r="G97" s="81">
        <v>0.003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>
        <v>0.002</v>
      </c>
      <c r="F98" s="81"/>
      <c r="G98" s="81">
        <v>0.005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>
        <v>0.001</v>
      </c>
      <c r="F99" s="81"/>
      <c r="G99" s="81">
        <v>0.008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>
        <v>0.002</v>
      </c>
      <c r="F100" s="81"/>
      <c r="G100" s="81">
        <v>0.005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>
        <v>0.003</v>
      </c>
      <c r="F101" s="81"/>
      <c r="G101" s="81"/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>
        <v>0.004</v>
      </c>
      <c r="F102" s="81"/>
      <c r="G102" s="81"/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0.005</v>
      </c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0.005</v>
      </c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0.005</v>
      </c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>
        <v>0.01</v>
      </c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>
        <v>0.007</v>
      </c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>
        <v>0.004</v>
      </c>
      <c r="E108" s="81">
        <v>0.007</v>
      </c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>
        <v>0.011</v>
      </c>
      <c r="E109" s="81">
        <v>0.005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>
        <v>0.008</v>
      </c>
      <c r="E110" s="81">
        <v>0.003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>
        <v>0.007</v>
      </c>
      <c r="E111" s="81">
        <v>0.004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>
        <v>0.005</v>
      </c>
      <c r="E112" s="81">
        <v>0.004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>
        <v>0.004</v>
      </c>
      <c r="E113" s="81">
        <v>0.009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>
        <v>0.002</v>
      </c>
      <c r="E114" s="81">
        <v>0.008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>
        <v>0.005</v>
      </c>
      <c r="E115" s="81">
        <v>0.012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>
        <v>0.003</v>
      </c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>
        <v>0.011</v>
      </c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10</v>
      </c>
      <c r="E119" s="71">
        <f aca="true" t="shared" si="11" ref="E119:O119">COUNT(E87:E117)</f>
        <v>29</v>
      </c>
      <c r="F119" s="71">
        <f t="shared" si="11"/>
        <v>0</v>
      </c>
      <c r="G119" s="71">
        <f t="shared" si="11"/>
        <v>9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48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3" t="s">
        <v>23</v>
      </c>
      <c r="B121" s="263"/>
      <c r="C121" s="10"/>
      <c r="D121" s="232">
        <f>IF(D119&gt;13,SUM(D87:D117)/D119,"")</f>
      </c>
      <c r="E121" s="85">
        <f aca="true" t="shared" si="13" ref="E121:O121">IF(E119&gt;13,SUM(E87:E117)/E119,"")</f>
        <v>0.006068965517241382</v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0.005765957446808514</v>
      </c>
    </row>
    <row r="122" spans="1:16" ht="12.75">
      <c r="A122" s="69"/>
      <c r="B122" s="70" t="s">
        <v>24</v>
      </c>
      <c r="C122" s="10"/>
      <c r="D122" s="85">
        <f>MAX(D87:D117)</f>
        <v>0.011</v>
      </c>
      <c r="E122" s="85">
        <f aca="true" t="shared" si="14" ref="E122:O122">MAX(E87:E117)</f>
        <v>0.013</v>
      </c>
      <c r="F122" s="85">
        <f t="shared" si="14"/>
        <v>0</v>
      </c>
      <c r="G122" s="85">
        <f t="shared" si="14"/>
        <v>0.008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0.013</v>
      </c>
    </row>
    <row r="123" spans="1:16" ht="12.75">
      <c r="A123" s="69"/>
      <c r="B123" s="70" t="s">
        <v>25</v>
      </c>
      <c r="C123" s="10"/>
      <c r="D123" s="85">
        <f>MIN(D87:D117)</f>
        <v>0.002</v>
      </c>
      <c r="E123" s="85">
        <f aca="true" t="shared" si="15" ref="E123:O123">MIN(E87:E117)</f>
        <v>0.001</v>
      </c>
      <c r="F123" s="85">
        <f t="shared" si="15"/>
        <v>0</v>
      </c>
      <c r="G123" s="85">
        <f t="shared" si="15"/>
        <v>0.003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>
        <v>0.8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>
        <v>0.6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>
        <v>0.6</v>
      </c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>
        <v>0.5</v>
      </c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>
        <v>1.2</v>
      </c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>
        <v>1.2</v>
      </c>
      <c r="F134" s="54"/>
      <c r="G134" s="54">
        <v>0.6</v>
      </c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>
        <v>0.7</v>
      </c>
      <c r="F135" s="54"/>
      <c r="G135" s="54">
        <v>0.1</v>
      </c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>
        <v>1.3</v>
      </c>
      <c r="F136" s="54"/>
      <c r="G136" s="54">
        <v>0.3</v>
      </c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>
        <v>0.4</v>
      </c>
      <c r="F137" s="54"/>
      <c r="G137" s="54">
        <v>0.4</v>
      </c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>
        <v>0.1</v>
      </c>
      <c r="F138" s="54"/>
      <c r="G138" s="54">
        <v>0.3</v>
      </c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>
        <v>0.1</v>
      </c>
      <c r="F139" s="54"/>
      <c r="G139" s="54">
        <v>0.1</v>
      </c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>
        <v>0.1</v>
      </c>
      <c r="F140" s="54"/>
      <c r="G140" s="54">
        <v>0.3</v>
      </c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>
        <v>0.1</v>
      </c>
      <c r="F141" s="54"/>
      <c r="G141" s="54">
        <v>0.2</v>
      </c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>
        <v>0.2</v>
      </c>
      <c r="F142" s="54"/>
      <c r="G142" s="54">
        <v>0.1</v>
      </c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>
        <v>0.4</v>
      </c>
      <c r="F143" s="54"/>
      <c r="G143" s="54"/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>
        <v>0.4</v>
      </c>
      <c r="F144" s="54"/>
      <c r="G144" s="54"/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0.5</v>
      </c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0.4</v>
      </c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0.6</v>
      </c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>
        <v>0.6</v>
      </c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>
        <v>2.4</v>
      </c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>
        <v>5.1</v>
      </c>
      <c r="E150" s="54">
        <v>8.2</v>
      </c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>
        <v>2</v>
      </c>
      <c r="E151" s="54">
        <v>1.4</v>
      </c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>
        <v>1.4</v>
      </c>
      <c r="E152" s="54">
        <v>0.2</v>
      </c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>
        <v>1.1</v>
      </c>
      <c r="E153" s="54">
        <v>0.3</v>
      </c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>
        <v>1.8</v>
      </c>
      <c r="E154" s="54">
        <v>0.3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>
        <v>1.4</v>
      </c>
      <c r="E155" s="54">
        <v>0.4</v>
      </c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>
        <v>1.7</v>
      </c>
      <c r="E156" s="54">
        <v>0.4</v>
      </c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>
        <v>1.9</v>
      </c>
      <c r="E157" s="54">
        <v>0.5</v>
      </c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>
        <v>1.2</v>
      </c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>
        <v>1.7</v>
      </c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10</v>
      </c>
      <c r="E161" s="71">
        <f aca="true" t="shared" si="16" ref="E161:O161">COUNT(E129:E159)</f>
        <v>29</v>
      </c>
      <c r="F161" s="71">
        <f t="shared" si="16"/>
        <v>0</v>
      </c>
      <c r="G161" s="71">
        <f t="shared" si="16"/>
        <v>9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48</v>
      </c>
    </row>
    <row r="162" spans="1:16" ht="12.75">
      <c r="A162" s="69"/>
      <c r="B162" s="70" t="s">
        <v>22</v>
      </c>
      <c r="C162" s="10"/>
      <c r="D162" s="71">
        <f>COUNTIF(D129:D159,"&gt;5")</f>
        <v>1</v>
      </c>
      <c r="E162" s="71">
        <f aca="true" t="shared" si="17" ref="E162:O162">COUNTIF(E129:E159,"&gt;5")</f>
        <v>1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2</v>
      </c>
    </row>
    <row r="163" spans="1:16" ht="12.75" customHeight="1">
      <c r="A163" s="263" t="s">
        <v>23</v>
      </c>
      <c r="B163" s="263"/>
      <c r="C163" s="10"/>
      <c r="D163" s="73">
        <f>IF(D161&gt;13,SUM(D129:D159)/D161,"")</f>
      </c>
      <c r="E163" s="73">
        <f aca="true" t="shared" si="18" ref="E163:O163">IF(E161&gt;13,SUM(E129:E159)/E161,"")</f>
        <v>0.8586206896551722</v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0.9744680851063829</v>
      </c>
    </row>
    <row r="164" spans="1:16" ht="12.75">
      <c r="A164" s="69"/>
      <c r="B164" s="70" t="s">
        <v>24</v>
      </c>
      <c r="C164" s="10"/>
      <c r="D164" s="73">
        <f>MAX(D129:D159)</f>
        <v>5.1</v>
      </c>
      <c r="E164" s="73">
        <f aca="true" t="shared" si="19" ref="E164:O164">MAX(E129:E159)</f>
        <v>8.2</v>
      </c>
      <c r="F164" s="73">
        <f t="shared" si="19"/>
        <v>0</v>
      </c>
      <c r="G164" s="73">
        <f t="shared" si="19"/>
        <v>0.6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8.2</v>
      </c>
    </row>
    <row r="165" spans="1:16" ht="12.75">
      <c r="A165" s="69"/>
      <c r="B165" s="70" t="s">
        <v>25</v>
      </c>
      <c r="C165" s="10"/>
      <c r="D165" s="73">
        <f>MIN(D129:D159)</f>
        <v>1.1</v>
      </c>
      <c r="E165" s="73">
        <f aca="true" t="shared" si="20" ref="E165:O165">MIN(E129:E159)</f>
        <v>0.1</v>
      </c>
      <c r="F165" s="73">
        <f t="shared" si="20"/>
        <v>0</v>
      </c>
      <c r="G165" s="73">
        <f t="shared" si="20"/>
        <v>0.1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67">
        <v>4.2</v>
      </c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>
        <v>2.1</v>
      </c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>
        <v>2</v>
      </c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>
        <v>2.6</v>
      </c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>
        <v>8</v>
      </c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>
        <v>5.9</v>
      </c>
      <c r="F176" s="54"/>
      <c r="G176" s="54">
        <v>4.3</v>
      </c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>
        <v>5.8</v>
      </c>
      <c r="F177" s="54"/>
      <c r="G177" s="54">
        <v>2.9</v>
      </c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>
        <v>5.4</v>
      </c>
      <c r="F178" s="54"/>
      <c r="G178" s="54">
        <v>5.7</v>
      </c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>
        <v>9.3</v>
      </c>
      <c r="F179" s="54"/>
      <c r="G179" s="54">
        <v>7.1</v>
      </c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>
        <v>9.5</v>
      </c>
      <c r="F180" s="54"/>
      <c r="G180" s="54">
        <v>3.3</v>
      </c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>
        <v>47.3</v>
      </c>
      <c r="F181" s="54"/>
      <c r="G181" s="54">
        <v>4.6</v>
      </c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>
        <v>4</v>
      </c>
      <c r="F182" s="54"/>
      <c r="G182" s="54">
        <v>3.1</v>
      </c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>
        <v>24.9</v>
      </c>
      <c r="F183" s="54"/>
      <c r="G183" s="54">
        <v>4.3</v>
      </c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>
        <v>15.2</v>
      </c>
      <c r="F184" s="54"/>
      <c r="G184" s="54">
        <v>4.2</v>
      </c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>
        <v>11.4</v>
      </c>
      <c r="F185" s="54"/>
      <c r="G185" s="54"/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>
        <v>7.9</v>
      </c>
      <c r="F186" s="54"/>
      <c r="G186" s="54"/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9.3</v>
      </c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</v>
      </c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7.1</v>
      </c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>
        <v>0.9</v>
      </c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>
        <v>1</v>
      </c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>
        <v>2</v>
      </c>
      <c r="E192" s="54">
        <v>8.9</v>
      </c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>
        <v>6.3</v>
      </c>
      <c r="E193" s="54">
        <v>6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>
        <v>4.3</v>
      </c>
      <c r="E194" s="40">
        <v>0.45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>
        <v>3.2</v>
      </c>
      <c r="E195" s="54">
        <v>12.6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255">
        <v>0.45</v>
      </c>
      <c r="E196" s="54">
        <v>1.1</v>
      </c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>
        <v>3.1</v>
      </c>
      <c r="E197" s="40">
        <v>0.45</v>
      </c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>
        <v>1.2</v>
      </c>
      <c r="E198" s="54">
        <v>5.4</v>
      </c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255">
        <v>0.45</v>
      </c>
      <c r="E199" s="54">
        <v>4.2</v>
      </c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>
        <v>6.2</v>
      </c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>
        <v>8.9</v>
      </c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10</v>
      </c>
      <c r="E203" s="71">
        <f>COUNT(E172:E201)</f>
        <v>28</v>
      </c>
      <c r="F203" s="71">
        <f t="shared" si="21"/>
        <v>0</v>
      </c>
      <c r="G203" s="71">
        <f t="shared" si="21"/>
        <v>9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47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>COUNTIF(E172:E201,"&gt;20")</f>
        <v>2</v>
      </c>
      <c r="F204" s="71">
        <f aca="true" t="shared" si="22" ref="F204:O204">COUNTIF(F171:F201,"&gt;20")</f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2</v>
      </c>
    </row>
    <row r="205" spans="1:16" ht="12.75" customHeight="1">
      <c r="A205" s="263" t="s">
        <v>23</v>
      </c>
      <c r="B205" s="263"/>
      <c r="C205" s="10"/>
      <c r="D205" s="73">
        <f>IF(D203&gt;13,SUM(D171:D201)/D203,"")</f>
      </c>
      <c r="E205" s="73">
        <f>IF(E203&gt;13,SUM(E172:E201)/E203,"")</f>
        <v>8.060714285714285</v>
      </c>
      <c r="F205" s="73">
        <f aca="true" t="shared" si="23" ref="F205:O205">IF(F203&gt;13,SUM(F171:F201)/F203,"")</f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6.41063829787234</v>
      </c>
    </row>
    <row r="206" spans="1:16" ht="12.75">
      <c r="A206" s="69"/>
      <c r="B206" s="70" t="s">
        <v>24</v>
      </c>
      <c r="C206" s="10"/>
      <c r="D206" s="73">
        <f>MAX(D171:D201)</f>
        <v>8.9</v>
      </c>
      <c r="E206" s="73">
        <f>MAX(E172:E201)</f>
        <v>47.3</v>
      </c>
      <c r="F206" s="73">
        <f aca="true" t="shared" si="24" ref="F206:O206">MAX(F171:F201)</f>
        <v>0</v>
      </c>
      <c r="G206" s="73">
        <f t="shared" si="24"/>
        <v>7.1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47.3</v>
      </c>
    </row>
    <row r="207" spans="1:16" ht="12.75">
      <c r="A207" s="69"/>
      <c r="B207" s="70" t="s">
        <v>25</v>
      </c>
      <c r="C207" s="10"/>
      <c r="D207" s="73">
        <f>MIN(D171:D201)</f>
        <v>0.45</v>
      </c>
      <c r="E207" s="73">
        <f>MIN(E172:E201)</f>
        <v>0.45</v>
      </c>
      <c r="F207" s="73">
        <f aca="true" t="shared" si="25" ref="F207:O207">MIN(F171:F201)</f>
        <v>0</v>
      </c>
      <c r="G207" s="73">
        <f t="shared" si="25"/>
        <v>2.9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H27" sqref="H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5" t="s">
        <v>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102"/>
    </row>
    <row r="2" ht="12" customHeight="1"/>
    <row r="3" spans="1:16" ht="27.75" customHeight="1">
      <c r="A3" s="5" t="s">
        <v>0</v>
      </c>
      <c r="B3" s="3" t="str">
        <f>SO2!B1</f>
        <v>2024 ГОД.</v>
      </c>
      <c r="C3" s="5" t="s">
        <v>1</v>
      </c>
      <c r="D3" s="258" t="s">
        <v>37</v>
      </c>
      <c r="E3" s="258"/>
      <c r="F3" s="5" t="s">
        <v>38</v>
      </c>
      <c r="G3" s="32" t="s">
        <v>39</v>
      </c>
      <c r="H3" s="5" t="s">
        <v>5</v>
      </c>
      <c r="I3" s="258" t="str">
        <f>Jan!C3</f>
        <v>ЦЕНТАР ГРАДА - УЛ. ТИХОМИРА МАТИЈЕВИЋА 4                       ОПШТИНСКА УПРАВА                   </v>
      </c>
      <c r="J3" s="258"/>
      <c r="K3" s="258"/>
      <c r="L3" s="258"/>
      <c r="M3" s="5"/>
      <c r="N3" s="266" t="str">
        <f>Jan!A3</f>
        <v>МЕСТО – ГОРЊИ МИЛАНОВАЦ  </v>
      </c>
      <c r="O3" s="266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51.5</v>
      </c>
      <c r="D8" s="235">
        <v>49.8</v>
      </c>
      <c r="E8" s="235">
        <v>57.1</v>
      </c>
      <c r="F8" s="235">
        <v>83.7</v>
      </c>
      <c r="G8" s="235">
        <v>84</v>
      </c>
      <c r="H8" s="235"/>
      <c r="I8" s="235"/>
      <c r="J8" s="235"/>
      <c r="K8" s="235"/>
      <c r="L8" s="235"/>
      <c r="M8" s="235"/>
      <c r="N8" s="236"/>
      <c r="O8" s="112">
        <f>SUM(C8:N8)</f>
        <v>326.1</v>
      </c>
      <c r="P8" s="112">
        <f aca="true" t="shared" si="0" ref="P8:P26">O8/R8</f>
        <v>65.22</v>
      </c>
      <c r="Q8" s="113"/>
      <c r="R8" s="114">
        <f aca="true" t="shared" si="1" ref="R8:R27">COUNTIF(C8:N8,"&gt;0")</f>
        <v>5</v>
      </c>
    </row>
    <row r="9" spans="1:18" ht="18" customHeight="1">
      <c r="A9" s="109" t="s">
        <v>46</v>
      </c>
      <c r="B9" s="110"/>
      <c r="C9" s="235">
        <v>24.3</v>
      </c>
      <c r="D9" s="235">
        <v>19.5</v>
      </c>
      <c r="E9" s="235">
        <v>33.7</v>
      </c>
      <c r="F9" s="235">
        <v>1</v>
      </c>
      <c r="G9" s="235">
        <v>35.7</v>
      </c>
      <c r="H9" s="235"/>
      <c r="I9" s="235"/>
      <c r="J9" s="235"/>
      <c r="K9" s="235"/>
      <c r="L9" s="235"/>
      <c r="M9" s="235"/>
      <c r="N9" s="236"/>
      <c r="O9" s="112">
        <f aca="true" t="shared" si="2" ref="O9:O26">SUM(C9:N9)</f>
        <v>114.2</v>
      </c>
      <c r="P9" s="112">
        <f t="shared" si="0"/>
        <v>22.84</v>
      </c>
      <c r="Q9" s="113"/>
      <c r="R9" s="114">
        <f t="shared" si="1"/>
        <v>5</v>
      </c>
    </row>
    <row r="10" spans="1:18" ht="18" customHeight="1">
      <c r="A10" s="109" t="s">
        <v>47</v>
      </c>
      <c r="B10" s="110"/>
      <c r="C10" s="235">
        <v>27.2</v>
      </c>
      <c r="D10" s="235">
        <v>30.3</v>
      </c>
      <c r="E10" s="235">
        <v>23.4</v>
      </c>
      <c r="F10" s="235">
        <v>82.7</v>
      </c>
      <c r="G10" s="235">
        <v>48.3</v>
      </c>
      <c r="H10" s="235"/>
      <c r="I10" s="235"/>
      <c r="J10" s="235"/>
      <c r="K10" s="235"/>
      <c r="L10" s="235"/>
      <c r="M10" s="235"/>
      <c r="N10" s="236"/>
      <c r="O10" s="112">
        <f t="shared" si="2"/>
        <v>211.90000000000003</v>
      </c>
      <c r="P10" s="112">
        <f t="shared" si="0"/>
        <v>42.38000000000001</v>
      </c>
      <c r="Q10" s="113"/>
      <c r="R10" s="114">
        <f t="shared" si="1"/>
        <v>5</v>
      </c>
    </row>
    <row r="11" spans="1:18" ht="18" customHeight="1">
      <c r="A11" s="109" t="s">
        <v>48</v>
      </c>
      <c r="B11" s="110"/>
      <c r="C11" s="235">
        <v>13.8</v>
      </c>
      <c r="D11" s="235">
        <v>13.9</v>
      </c>
      <c r="E11" s="235">
        <v>23</v>
      </c>
      <c r="F11" s="235">
        <v>0.4</v>
      </c>
      <c r="G11" s="235">
        <v>23.9</v>
      </c>
      <c r="H11" s="235"/>
      <c r="I11" s="235"/>
      <c r="J11" s="235"/>
      <c r="K11" s="235"/>
      <c r="L11" s="235"/>
      <c r="M11" s="235"/>
      <c r="N11" s="236"/>
      <c r="O11" s="112">
        <f t="shared" si="2"/>
        <v>75</v>
      </c>
      <c r="P11" s="112">
        <f t="shared" si="0"/>
        <v>15</v>
      </c>
      <c r="Q11" s="113"/>
      <c r="R11" s="114">
        <f t="shared" si="1"/>
        <v>5</v>
      </c>
    </row>
    <row r="12" spans="1:18" ht="18" customHeight="1">
      <c r="A12" s="109" t="s">
        <v>49</v>
      </c>
      <c r="B12" s="110"/>
      <c r="C12" s="235">
        <v>10.5</v>
      </c>
      <c r="D12" s="235">
        <v>5.6</v>
      </c>
      <c r="E12" s="235">
        <v>10.7</v>
      </c>
      <c r="F12" s="235">
        <v>0.6</v>
      </c>
      <c r="G12" s="235">
        <v>11.8</v>
      </c>
      <c r="H12" s="235"/>
      <c r="I12" s="235"/>
      <c r="J12" s="235"/>
      <c r="K12" s="235"/>
      <c r="L12" s="235"/>
      <c r="M12" s="235"/>
      <c r="N12" s="236"/>
      <c r="O12" s="112">
        <f t="shared" si="2"/>
        <v>39.2</v>
      </c>
      <c r="P12" s="112">
        <f t="shared" si="0"/>
        <v>7.840000000000001</v>
      </c>
      <c r="Q12" s="113"/>
      <c r="R12" s="114">
        <f t="shared" si="1"/>
        <v>5</v>
      </c>
    </row>
    <row r="13" spans="1:18" ht="18" customHeight="1">
      <c r="A13" s="109" t="s">
        <v>50</v>
      </c>
      <c r="B13" s="110"/>
      <c r="C13" s="49">
        <v>5.85</v>
      </c>
      <c r="D13" s="49">
        <v>7.1</v>
      </c>
      <c r="E13" s="49">
        <v>7.22</v>
      </c>
      <c r="F13" s="49">
        <v>7.04</v>
      </c>
      <c r="G13" s="49">
        <v>6.88</v>
      </c>
      <c r="H13" s="49"/>
      <c r="I13" s="49"/>
      <c r="J13" s="49"/>
      <c r="K13" s="49"/>
      <c r="L13" s="49"/>
      <c r="M13" s="49"/>
      <c r="N13" s="111"/>
      <c r="O13" s="112">
        <f t="shared" si="2"/>
        <v>34.089999999999996</v>
      </c>
      <c r="P13" s="112">
        <f t="shared" si="0"/>
        <v>6.818</v>
      </c>
      <c r="Q13" s="113"/>
      <c r="R13" s="114">
        <f t="shared" si="1"/>
        <v>5</v>
      </c>
    </row>
    <row r="14" spans="1:18" ht="18" customHeight="1">
      <c r="A14" s="109" t="s">
        <v>51</v>
      </c>
      <c r="B14" s="110"/>
      <c r="C14" s="48">
        <v>17</v>
      </c>
      <c r="D14" s="48">
        <v>40</v>
      </c>
      <c r="E14" s="48">
        <v>59</v>
      </c>
      <c r="F14" s="48">
        <v>30</v>
      </c>
      <c r="G14" s="48">
        <v>45</v>
      </c>
      <c r="H14" s="48"/>
      <c r="I14" s="48"/>
      <c r="J14" s="48"/>
      <c r="K14" s="48"/>
      <c r="L14" s="48"/>
      <c r="M14" s="48"/>
      <c r="N14" s="228"/>
      <c r="O14" s="125">
        <f t="shared" si="2"/>
        <v>191</v>
      </c>
      <c r="P14" s="125">
        <f t="shared" si="0"/>
        <v>38.2</v>
      </c>
      <c r="Q14" s="113"/>
      <c r="R14" s="114">
        <f t="shared" si="1"/>
        <v>5</v>
      </c>
    </row>
    <row r="15" spans="1:18" ht="18" customHeight="1">
      <c r="A15" s="109" t="s">
        <v>52</v>
      </c>
      <c r="B15" s="110"/>
      <c r="C15" s="115">
        <v>0.03</v>
      </c>
      <c r="D15" s="115">
        <v>0.03</v>
      </c>
      <c r="E15" s="115">
        <v>0.03</v>
      </c>
      <c r="F15" s="115">
        <v>0.02</v>
      </c>
      <c r="G15" s="49">
        <v>0.05</v>
      </c>
      <c r="H15" s="115"/>
      <c r="I15" s="115"/>
      <c r="J15" s="115"/>
      <c r="K15" s="115"/>
      <c r="L15" s="115"/>
      <c r="M15" s="115"/>
      <c r="N15" s="116"/>
      <c r="O15" s="117">
        <f t="shared" si="2"/>
        <v>0.16</v>
      </c>
      <c r="P15" s="117">
        <f t="shared" si="0"/>
        <v>0.032</v>
      </c>
      <c r="Q15" s="113"/>
      <c r="R15" s="114">
        <f t="shared" si="1"/>
        <v>5</v>
      </c>
    </row>
    <row r="16" spans="1:18" ht="18" customHeight="1">
      <c r="A16" s="109" t="s">
        <v>53</v>
      </c>
      <c r="B16" s="110"/>
      <c r="C16" s="235">
        <v>1.3</v>
      </c>
      <c r="D16" s="235">
        <v>0.6</v>
      </c>
      <c r="E16" s="235">
        <v>0.9</v>
      </c>
      <c r="F16" s="235">
        <v>0.7</v>
      </c>
      <c r="G16" s="235">
        <v>1</v>
      </c>
      <c r="H16" s="235"/>
      <c r="I16" s="235"/>
      <c r="J16" s="235"/>
      <c r="K16" s="235"/>
      <c r="L16" s="235"/>
      <c r="M16" s="235"/>
      <c r="N16" s="236"/>
      <c r="O16" s="112">
        <f t="shared" si="2"/>
        <v>4.5</v>
      </c>
      <c r="P16" s="112">
        <f t="shared" si="0"/>
        <v>0.9</v>
      </c>
      <c r="Q16" s="113"/>
      <c r="R16" s="114">
        <f t="shared" si="1"/>
        <v>5</v>
      </c>
    </row>
    <row r="17" spans="1:18" ht="18" customHeight="1">
      <c r="A17" s="109" t="s">
        <v>54</v>
      </c>
      <c r="B17" s="110"/>
      <c r="C17" s="235">
        <v>7</v>
      </c>
      <c r="D17" s="235">
        <v>2.4</v>
      </c>
      <c r="E17" s="235">
        <v>2.5</v>
      </c>
      <c r="F17" s="235">
        <v>3.5</v>
      </c>
      <c r="G17" s="235">
        <v>2.7</v>
      </c>
      <c r="H17" s="235"/>
      <c r="I17" s="235"/>
      <c r="J17" s="235"/>
      <c r="K17" s="235"/>
      <c r="L17" s="235"/>
      <c r="M17" s="235"/>
      <c r="N17" s="236"/>
      <c r="O17" s="112">
        <f t="shared" si="2"/>
        <v>18.1</v>
      </c>
      <c r="P17" s="112">
        <f t="shared" si="0"/>
        <v>3.62</v>
      </c>
      <c r="Q17" s="113"/>
      <c r="R17" s="114">
        <f t="shared" si="1"/>
        <v>5</v>
      </c>
    </row>
    <row r="18" spans="1:18" ht="18" customHeight="1">
      <c r="A18" s="109" t="s">
        <v>55</v>
      </c>
      <c r="B18" s="110"/>
      <c r="C18" s="235">
        <v>11.2</v>
      </c>
      <c r="D18" s="235">
        <v>2.9</v>
      </c>
      <c r="E18" s="235">
        <v>5.2</v>
      </c>
      <c r="F18" s="235">
        <v>4.8</v>
      </c>
      <c r="G18" s="235">
        <v>6.5</v>
      </c>
      <c r="H18" s="235"/>
      <c r="I18" s="235"/>
      <c r="J18" s="235"/>
      <c r="K18" s="235"/>
      <c r="L18" s="235"/>
      <c r="M18" s="235"/>
      <c r="N18" s="230"/>
      <c r="O18" s="112">
        <f t="shared" si="2"/>
        <v>30.6</v>
      </c>
      <c r="P18" s="112">
        <f t="shared" si="0"/>
        <v>6.12</v>
      </c>
      <c r="Q18" s="113"/>
      <c r="R18" s="114">
        <f t="shared" si="1"/>
        <v>5</v>
      </c>
    </row>
    <row r="19" spans="1:18" ht="18" customHeight="1">
      <c r="A19" s="109" t="s">
        <v>56</v>
      </c>
      <c r="B19" s="110"/>
      <c r="C19" s="235">
        <v>10.9</v>
      </c>
      <c r="D19" s="235">
        <v>3.3</v>
      </c>
      <c r="E19" s="235">
        <v>5</v>
      </c>
      <c r="F19" s="235">
        <v>4.4</v>
      </c>
      <c r="G19" s="235">
        <v>4.8</v>
      </c>
      <c r="H19" s="235"/>
      <c r="I19" s="235"/>
      <c r="J19" s="235"/>
      <c r="K19" s="235"/>
      <c r="L19" s="235"/>
      <c r="M19" s="235"/>
      <c r="N19" s="236"/>
      <c r="O19" s="112">
        <f t="shared" si="2"/>
        <v>28.400000000000002</v>
      </c>
      <c r="P19" s="112">
        <f t="shared" si="0"/>
        <v>5.680000000000001</v>
      </c>
      <c r="Q19" s="113"/>
      <c r="R19" s="114">
        <f t="shared" si="1"/>
        <v>5</v>
      </c>
    </row>
    <row r="20" spans="1:18" ht="18" customHeight="1">
      <c r="A20" s="109" t="s">
        <v>57</v>
      </c>
      <c r="B20" s="110"/>
      <c r="C20" s="235">
        <v>3</v>
      </c>
      <c r="D20" s="235">
        <v>0.6</v>
      </c>
      <c r="E20" s="235">
        <v>1</v>
      </c>
      <c r="F20" s="235">
        <v>1.1</v>
      </c>
      <c r="G20" s="235">
        <v>1.3</v>
      </c>
      <c r="H20" s="235"/>
      <c r="I20" s="235"/>
      <c r="J20" s="235"/>
      <c r="K20" s="235"/>
      <c r="L20" s="235"/>
      <c r="M20" s="235"/>
      <c r="N20" s="236"/>
      <c r="O20" s="112">
        <f t="shared" si="2"/>
        <v>6.999999999999999</v>
      </c>
      <c r="P20" s="112">
        <f t="shared" si="0"/>
        <v>1.4</v>
      </c>
      <c r="Q20" s="113"/>
      <c r="R20" s="114">
        <f t="shared" si="1"/>
        <v>5</v>
      </c>
    </row>
    <row r="21" spans="1:18" ht="18" customHeight="1">
      <c r="A21" s="109" t="s">
        <v>33</v>
      </c>
      <c r="B21" s="110"/>
      <c r="C21" s="49">
        <v>0.65</v>
      </c>
      <c r="D21" s="115">
        <v>0.65</v>
      </c>
      <c r="E21" s="49">
        <v>0.65</v>
      </c>
      <c r="F21" s="115">
        <v>0.65</v>
      </c>
      <c r="G21" s="49">
        <v>0.65</v>
      </c>
      <c r="H21" s="115"/>
      <c r="I21" s="115"/>
      <c r="J21" s="115"/>
      <c r="K21" s="115"/>
      <c r="L21" s="115"/>
      <c r="M21" s="115"/>
      <c r="N21" s="116"/>
      <c r="O21" s="117">
        <f t="shared" si="2"/>
        <v>3.25</v>
      </c>
      <c r="P21" s="117">
        <f t="shared" si="0"/>
        <v>0.65</v>
      </c>
      <c r="Q21" s="113"/>
      <c r="R21" s="114">
        <f t="shared" si="1"/>
        <v>5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>
        <v>0.5</v>
      </c>
      <c r="G23" s="49">
        <v>0.5</v>
      </c>
      <c r="H23" s="49"/>
      <c r="I23" s="49"/>
      <c r="J23" s="49"/>
      <c r="K23" s="49"/>
      <c r="L23" s="49"/>
      <c r="M23" s="49"/>
      <c r="N23" s="111"/>
      <c r="O23" s="112">
        <f t="shared" si="2"/>
        <v>2.5</v>
      </c>
      <c r="P23" s="112">
        <f t="shared" si="0"/>
        <v>0.5</v>
      </c>
      <c r="Q23" s="113"/>
      <c r="R23" s="114">
        <f t="shared" si="1"/>
        <v>5</v>
      </c>
    </row>
    <row r="24" spans="1:18" ht="18" customHeight="1">
      <c r="A24" s="109" t="s">
        <v>59</v>
      </c>
      <c r="B24" s="110"/>
      <c r="C24" s="49">
        <v>0.65</v>
      </c>
      <c r="D24" s="49">
        <v>0.65</v>
      </c>
      <c r="E24" s="49">
        <v>0.65</v>
      </c>
      <c r="F24" s="49">
        <v>0.65</v>
      </c>
      <c r="G24" s="49">
        <v>0.65</v>
      </c>
      <c r="H24" s="49"/>
      <c r="I24" s="49"/>
      <c r="J24" s="49"/>
      <c r="K24" s="49"/>
      <c r="L24" s="49"/>
      <c r="M24" s="49"/>
      <c r="N24" s="111"/>
      <c r="O24" s="112">
        <f t="shared" si="2"/>
        <v>3.25</v>
      </c>
      <c r="P24" s="112">
        <f t="shared" si="0"/>
        <v>0.65</v>
      </c>
      <c r="Q24" s="113"/>
      <c r="R24" s="114">
        <f t="shared" si="1"/>
        <v>5</v>
      </c>
    </row>
    <row r="25" spans="1:18" ht="18" customHeight="1">
      <c r="A25" s="109" t="s">
        <v>32</v>
      </c>
      <c r="B25" s="110"/>
      <c r="C25" s="50">
        <v>0.05</v>
      </c>
      <c r="D25" s="50">
        <v>1.3</v>
      </c>
      <c r="E25" s="50">
        <v>0.05</v>
      </c>
      <c r="F25" s="50">
        <v>0.05</v>
      </c>
      <c r="G25" s="50">
        <v>0.05</v>
      </c>
      <c r="H25" s="50"/>
      <c r="I25" s="50"/>
      <c r="J25" s="118"/>
      <c r="K25" s="118"/>
      <c r="L25" s="118"/>
      <c r="M25" s="118"/>
      <c r="N25" s="119"/>
      <c r="O25" s="112">
        <f t="shared" si="2"/>
        <v>1.5000000000000002</v>
      </c>
      <c r="P25" s="112">
        <f t="shared" si="0"/>
        <v>0.30000000000000004</v>
      </c>
      <c r="Q25" s="113"/>
      <c r="R25" s="114">
        <f t="shared" si="1"/>
        <v>5</v>
      </c>
    </row>
    <row r="26" spans="1:18" ht="18" customHeight="1">
      <c r="A26" s="109" t="s">
        <v>60</v>
      </c>
      <c r="B26" s="110"/>
      <c r="C26" s="118">
        <v>0.1</v>
      </c>
      <c r="D26" s="118">
        <v>0.1</v>
      </c>
      <c r="E26" s="118">
        <v>0.1</v>
      </c>
      <c r="F26" s="118">
        <v>0.1</v>
      </c>
      <c r="G26" s="118">
        <v>0.1</v>
      </c>
      <c r="H26" s="118"/>
      <c r="I26" s="118"/>
      <c r="J26" s="118"/>
      <c r="K26" s="118"/>
      <c r="L26" s="118"/>
      <c r="M26" s="118"/>
      <c r="N26" s="120"/>
      <c r="O26" s="112">
        <f t="shared" si="2"/>
        <v>0.5</v>
      </c>
      <c r="P26" s="112">
        <f t="shared" si="0"/>
        <v>0.1</v>
      </c>
      <c r="Q26" s="113"/>
      <c r="R26" s="114">
        <f t="shared" si="1"/>
        <v>5</v>
      </c>
    </row>
    <row r="27" spans="1:18" ht="16.5" customHeight="1">
      <c r="A27" s="267" t="s">
        <v>61</v>
      </c>
      <c r="B27" s="267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/>
      <c r="I27" s="121"/>
      <c r="J27" s="121"/>
      <c r="K27" s="121"/>
      <c r="L27" s="121"/>
      <c r="M27" s="121"/>
      <c r="N27" s="123"/>
      <c r="O27" s="124">
        <f>SUM(C27:N27)</f>
        <v>5</v>
      </c>
      <c r="P27" s="125"/>
      <c r="Q27" s="126"/>
      <c r="R27" s="114">
        <f t="shared" si="1"/>
        <v>5</v>
      </c>
    </row>
    <row r="28" spans="1:17" ht="16.5" customHeight="1">
      <c r="A28" s="267" t="s">
        <v>62</v>
      </c>
      <c r="B28" s="267"/>
      <c r="C28" s="127">
        <f aca="true" t="shared" si="3" ref="C28:N28">COUNTIF(C8:C26,"&gt;0")</f>
        <v>18</v>
      </c>
      <c r="D28" s="127">
        <f t="shared" si="3"/>
        <v>18</v>
      </c>
      <c r="E28" s="127">
        <f t="shared" si="3"/>
        <v>18</v>
      </c>
      <c r="F28" s="127">
        <f t="shared" si="3"/>
        <v>18</v>
      </c>
      <c r="G28" s="127">
        <f t="shared" si="3"/>
        <v>18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90</v>
      </c>
      <c r="P28" s="128"/>
      <c r="Q28" s="126"/>
    </row>
    <row r="29" spans="1:16" ht="12.75" customHeight="1">
      <c r="A29" s="264" t="s">
        <v>63</v>
      </c>
      <c r="B29" s="264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">
      <selection activeCell="H120" sqref="H120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17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7" customHeight="1">
      <c r="A3" s="241" t="s">
        <v>190</v>
      </c>
      <c r="B3" s="136" t="s">
        <v>66</v>
      </c>
      <c r="C3" s="269" t="str">
        <f>'[1]Jan'!C3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SO2!C2</f>
        <v>ЈАНУАР</v>
      </c>
      <c r="I3" s="139" t="str">
        <f>SO2!B1</f>
        <v>2024 ГОД.</v>
      </c>
      <c r="J3" s="140"/>
    </row>
    <row r="4" spans="1:10" ht="43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10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6.726666666666666</v>
      </c>
      <c r="C8" s="153">
        <f>Cadj!C37</f>
        <v>32.13333333333333</v>
      </c>
      <c r="D8" s="153"/>
      <c r="E8" s="153">
        <f>'SČ 10 '!D37</f>
        <v>0</v>
      </c>
      <c r="F8" s="153">
        <f>NO2!C37</f>
        <v>42.56666666666667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6.8</v>
      </c>
      <c r="C9" s="153">
        <f>Cadj!C41</f>
        <v>18.5</v>
      </c>
      <c r="D9" s="153"/>
      <c r="E9" s="153">
        <f>'SČ 10 '!D41</f>
        <v>0</v>
      </c>
      <c r="F9" s="153">
        <f>NO2!C41</f>
        <v>42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9.309999999999999</v>
      </c>
      <c r="C10" s="153">
        <f>Cadj!C40</f>
        <v>86.81999999999996</v>
      </c>
      <c r="D10" s="153"/>
      <c r="E10" s="153">
        <f>'SČ 10 '!D40</f>
        <v>179.36</v>
      </c>
      <c r="F10" s="153">
        <f>NO2!C40</f>
        <v>72.42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4.6</v>
      </c>
      <c r="C11" s="150">
        <f>Cadj!C39</f>
        <v>7</v>
      </c>
      <c r="D11" s="153">
        <f>'SČ 2_5'!C39</f>
        <v>0</v>
      </c>
      <c r="E11" s="153">
        <f>'SČ 10 '!D39</f>
        <v>25</v>
      </c>
      <c r="F11" s="150">
        <f>NO2!C39</f>
        <v>23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9.6</v>
      </c>
      <c r="C12" s="150">
        <f>Cadj!C38</f>
        <v>99</v>
      </c>
      <c r="D12" s="153">
        <f>'SČ 2_5'!C38</f>
        <v>0</v>
      </c>
      <c r="E12" s="153">
        <f>'SČ 10 '!D38</f>
        <v>188</v>
      </c>
      <c r="F12" s="150">
        <f>NO2!C38</f>
        <v>73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9</v>
      </c>
      <c r="D13" s="150"/>
      <c r="E13" s="150">
        <f>'SČ 10 '!D36</f>
        <v>8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>
        <v>5</v>
      </c>
      <c r="D14" s="150"/>
      <c r="E14" s="158">
        <v>22</v>
      </c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>
        <v>14</v>
      </c>
      <c r="D15" s="150"/>
      <c r="E15" s="158">
        <v>23</v>
      </c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>
        <v>15</v>
      </c>
      <c r="D16" s="150"/>
      <c r="E16" s="158">
        <v>24</v>
      </c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>
        <v>16</v>
      </c>
      <c r="D17" s="150"/>
      <c r="E17" s="158">
        <v>25</v>
      </c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>
        <v>21</v>
      </c>
      <c r="D18" s="150"/>
      <c r="E18" s="158">
        <v>26</v>
      </c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>
        <v>22</v>
      </c>
      <c r="D19" s="150"/>
      <c r="E19" s="158">
        <v>29</v>
      </c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>
        <v>23</v>
      </c>
      <c r="D20" s="150"/>
      <c r="E20" s="158">
        <v>30</v>
      </c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>
        <v>25</v>
      </c>
      <c r="D21" s="150"/>
      <c r="E21" s="158">
        <v>31</v>
      </c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>
        <v>29</v>
      </c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2" t="s">
        <v>64</v>
      </c>
      <c r="B36" s="272"/>
      <c r="C36" s="272"/>
      <c r="D36" s="272"/>
      <c r="E36" s="272"/>
      <c r="F36" s="272"/>
      <c r="G36" s="272"/>
      <c r="H36" s="272"/>
      <c r="I36" s="132"/>
      <c r="J36" s="133"/>
    </row>
    <row r="37" spans="1:10" ht="19.5" customHeight="1">
      <c r="A37" s="277" t="s">
        <v>183</v>
      </c>
      <c r="B37" s="277"/>
      <c r="C37" s="277"/>
      <c r="D37" s="277"/>
      <c r="E37" s="277"/>
      <c r="F37" s="277"/>
      <c r="G37" s="277"/>
      <c r="H37" s="277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69" t="str">
        <f>C3</f>
        <v>ЦЕНТАР ГРАДА - УЛ. ТИХОМИРА МАТИЈЕВИЋА 4                       ОПШТИНСКА УПРАВА                   </v>
      </c>
      <c r="D38" s="269"/>
      <c r="E38" s="269"/>
      <c r="F38" s="269"/>
      <c r="G38" s="137" t="s">
        <v>67</v>
      </c>
      <c r="H38" s="251" t="str">
        <f>H3</f>
        <v>ЈАНУАР</v>
      </c>
      <c r="I38" s="139" t="str">
        <f>I3</f>
        <v>2024 ГОД.</v>
      </c>
      <c r="J38" s="140"/>
    </row>
    <row r="39" spans="1:10" ht="48.75" customHeight="1">
      <c r="A39" s="275" t="s">
        <v>108</v>
      </c>
      <c r="B39" s="275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5"/>
      <c r="B40" s="275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68" t="s">
        <v>82</v>
      </c>
      <c r="B41" s="268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51.5</v>
      </c>
      <c r="D43" s="164">
        <f>TM!C13</f>
        <v>5.85</v>
      </c>
      <c r="E43" s="164">
        <f>TM!C14</f>
        <v>17</v>
      </c>
      <c r="F43" s="164">
        <f>TM!C18</f>
        <v>11.2</v>
      </c>
      <c r="G43" s="164">
        <f>TM!C17</f>
        <v>7</v>
      </c>
      <c r="H43" s="164"/>
      <c r="I43" s="165">
        <f>TM!C15</f>
        <v>0.03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2" t="s">
        <v>64</v>
      </c>
      <c r="B61" s="272"/>
      <c r="C61" s="272"/>
      <c r="D61" s="272"/>
      <c r="E61" s="272"/>
      <c r="F61" s="272"/>
      <c r="G61" s="272"/>
      <c r="H61" s="272"/>
      <c r="I61" s="132"/>
      <c r="J61" s="133"/>
    </row>
    <row r="62" spans="1:10" ht="24" customHeight="1">
      <c r="A62" s="276" t="s">
        <v>184</v>
      </c>
      <c r="B62" s="276"/>
      <c r="C62" s="276"/>
      <c r="D62" s="276"/>
      <c r="E62" s="276"/>
      <c r="F62" s="276"/>
      <c r="G62" s="276"/>
      <c r="H62" s="276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69" t="str">
        <f>C3</f>
        <v>ЦЕНТАР ГРАДА - УЛ. ТИХОМИРА МАТИЈЕВИЋА 4                       ОПШТИНСКА УПРАВА                   </v>
      </c>
      <c r="D63" s="269"/>
      <c r="E63" s="269"/>
      <c r="F63" s="269"/>
      <c r="G63" s="137" t="s">
        <v>67</v>
      </c>
      <c r="H63" s="251" t="str">
        <f>H3</f>
        <v>ЈАНУАР</v>
      </c>
      <c r="I63" s="139" t="str">
        <f>I3</f>
        <v>2024 ГОД.</v>
      </c>
      <c r="J63" s="140"/>
    </row>
    <row r="64" spans="1:10" ht="35.25" customHeight="1">
      <c r="A64" s="275" t="s">
        <v>108</v>
      </c>
      <c r="B64" s="275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5"/>
      <c r="B65" s="275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68" t="s">
        <v>82</v>
      </c>
      <c r="B66" s="268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1.3</v>
      </c>
      <c r="D68" s="164">
        <f>TM!C19</f>
        <v>10.9</v>
      </c>
      <c r="E68" s="164">
        <f>TM!C20</f>
        <v>3</v>
      </c>
      <c r="F68" s="164">
        <f>TM!C10</f>
        <v>27.2</v>
      </c>
      <c r="G68" s="164">
        <f>TM!C9</f>
        <v>24.3</v>
      </c>
      <c r="H68" s="164">
        <f>TM!C25</f>
        <v>0.05</v>
      </c>
      <c r="I68" s="164">
        <f>TM!C11</f>
        <v>13.8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2" t="s">
        <v>64</v>
      </c>
      <c r="B86" s="272"/>
      <c r="C86" s="272"/>
      <c r="D86" s="272"/>
      <c r="E86" s="272"/>
      <c r="F86" s="272"/>
      <c r="G86" s="272"/>
      <c r="H86" s="272"/>
      <c r="I86" s="132"/>
      <c r="J86" s="133"/>
    </row>
    <row r="87" spans="1:10" ht="21" customHeight="1">
      <c r="A87" s="274" t="s">
        <v>185</v>
      </c>
      <c r="B87" s="274"/>
      <c r="C87" s="274"/>
      <c r="D87" s="274"/>
      <c r="E87" s="274"/>
      <c r="F87" s="274"/>
      <c r="G87" s="274"/>
      <c r="H87" s="274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69" t="str">
        <f>C3</f>
        <v>ЦЕНТАР ГРАДА - УЛ. ТИХОМИРА МАТИЈЕВИЋА 4                       ОПШТИНСКА УПРАВА                   </v>
      </c>
      <c r="D88" s="269"/>
      <c r="E88" s="269"/>
      <c r="F88" s="269"/>
      <c r="G88" s="137" t="s">
        <v>67</v>
      </c>
      <c r="H88" s="251" t="str">
        <f>H3</f>
        <v>ЈАНУАР</v>
      </c>
      <c r="I88" s="139" t="str">
        <f>I3</f>
        <v>2024 ГОД.</v>
      </c>
      <c r="J88" s="140"/>
    </row>
    <row r="89" spans="1:10" ht="34.5" customHeight="1">
      <c r="A89" s="275" t="s">
        <v>108</v>
      </c>
      <c r="B89" s="275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5"/>
      <c r="B90" s="275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68" t="s">
        <v>82</v>
      </c>
      <c r="B91" s="268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10.5</v>
      </c>
      <c r="D93" s="164"/>
      <c r="E93" s="164">
        <f>TM!C24</f>
        <v>0.65</v>
      </c>
      <c r="F93" s="164">
        <f>TM!C21</f>
        <v>0.65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2" t="s">
        <v>64</v>
      </c>
      <c r="B111" s="272"/>
      <c r="C111" s="272"/>
      <c r="D111" s="272"/>
      <c r="E111" s="272"/>
      <c r="F111" s="272"/>
      <c r="G111" s="272"/>
      <c r="H111" s="272"/>
      <c r="I111" s="132"/>
      <c r="J111" s="183"/>
    </row>
    <row r="112" spans="1:9" ht="22.5" customHeight="1">
      <c r="A112" s="273" t="s">
        <v>142</v>
      </c>
      <c r="B112" s="273"/>
      <c r="C112" s="273"/>
      <c r="D112" s="273"/>
      <c r="E112" s="273"/>
      <c r="F112" s="273"/>
      <c r="G112" s="273"/>
      <c r="H112" s="274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69" t="str">
        <f>C3</f>
        <v>ЦЕНТАР ГРАДА - УЛ. ТИХОМИРА МАТИЈЕВИЋА 4                       ОПШТИНСКА УПРАВА                   </v>
      </c>
      <c r="D113" s="269"/>
      <c r="E113" s="269"/>
      <c r="F113" s="269"/>
      <c r="G113" s="137" t="s">
        <v>67</v>
      </c>
      <c r="H113" s="251" t="str">
        <f>H3</f>
        <v>ЈАНУАР</v>
      </c>
      <c r="I113" s="139" t="str">
        <f>I3</f>
        <v>2024 ГОД.</v>
      </c>
    </row>
    <row r="114" spans="1:9" ht="18" customHeight="1">
      <c r="A114" s="270" t="s">
        <v>108</v>
      </c>
      <c r="B114" s="270"/>
      <c r="C114" s="271" t="s">
        <v>134</v>
      </c>
      <c r="D114" s="271"/>
      <c r="E114" s="271"/>
      <c r="F114" s="271"/>
      <c r="G114" s="137"/>
      <c r="H114" s="138"/>
      <c r="I114" s="139"/>
    </row>
    <row r="115" spans="1:9" ht="20.25" customHeight="1">
      <c r="A115" s="270"/>
      <c r="B115" s="270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0"/>
      <c r="B116" s="270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68" t="s">
        <v>82</v>
      </c>
      <c r="B117" s="268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10</v>
      </c>
      <c r="D118" s="162">
        <f>'SČ 10 '!D119</f>
        <v>10</v>
      </c>
      <c r="E118" s="162">
        <f>'SČ 10 '!D161</f>
        <v>10</v>
      </c>
      <c r="F118" s="162">
        <f>'SČ 10 '!D203</f>
        <v>10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1.1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9.2</v>
      </c>
      <c r="D123" s="165">
        <f>'SČ 10 '!D122</f>
        <v>0.011</v>
      </c>
      <c r="E123" s="164">
        <f>'SČ 10 '!D164</f>
        <v>5.1</v>
      </c>
      <c r="F123" s="164">
        <f>'SČ 10 '!D206</f>
        <v>8.9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1</v>
      </c>
      <c r="D124" s="162">
        <f>'SČ 10 '!D120</f>
        <v>0</v>
      </c>
      <c r="E124" s="162">
        <f>'SČ 10 '!D162</f>
        <v>1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>
        <v>23</v>
      </c>
      <c r="D125" s="162"/>
      <c r="E125" s="162">
        <v>22</v>
      </c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1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SO2!D2</f>
        <v>ФЕБРУАР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27</v>
      </c>
      <c r="C7" s="150">
        <f>Cadj!D35</f>
        <v>27</v>
      </c>
      <c r="D7" s="150">
        <f>'SČ 2_5'!D35</f>
        <v>0</v>
      </c>
      <c r="E7" s="150">
        <f>'SČ 10 '!E35</f>
        <v>29</v>
      </c>
      <c r="F7" s="150">
        <f>NO2!D35</f>
        <v>27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6.31111111111111</v>
      </c>
      <c r="C8" s="153">
        <f>Cadj!D37</f>
        <v>16.11111111111111</v>
      </c>
      <c r="D8" s="153"/>
      <c r="E8" s="153"/>
      <c r="F8" s="153">
        <f>NO2!D37</f>
        <v>45.18518518518518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6.5</v>
      </c>
      <c r="C9" s="153">
        <f>Cadj!D41</f>
        <v>10</v>
      </c>
      <c r="D9" s="153"/>
      <c r="E9" s="153"/>
      <c r="F9" s="153">
        <f>NO2!D41</f>
        <v>45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8.048</v>
      </c>
      <c r="C10" s="153">
        <f>Cadj!D40</f>
        <v>57.44000000000001</v>
      </c>
      <c r="D10" s="153"/>
      <c r="E10" s="153">
        <f>'SČ 10 '!E40</f>
        <v>116.83999999999992</v>
      </c>
      <c r="F10" s="153">
        <f>NO2!D40</f>
        <v>60.92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4.3</v>
      </c>
      <c r="C11" s="150">
        <f>Cadj!D39</f>
        <v>3</v>
      </c>
      <c r="D11" s="153">
        <f>'SČ 2_5'!D39</f>
        <v>0</v>
      </c>
      <c r="E11" s="153">
        <f>'SČ 10 '!E39</f>
        <v>21</v>
      </c>
      <c r="F11" s="150">
        <f>NO2!D39</f>
        <v>26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8.1</v>
      </c>
      <c r="C12" s="150">
        <f>Cadj!D38</f>
        <v>72</v>
      </c>
      <c r="D12" s="153">
        <f>'SČ 2_5'!D38</f>
        <v>0</v>
      </c>
      <c r="E12" s="153">
        <f>'SČ 10 '!E38</f>
        <v>137</v>
      </c>
      <c r="F12" s="150">
        <f>NO2!D38</f>
        <v>63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1</v>
      </c>
      <c r="D13" s="150"/>
      <c r="E13" s="150">
        <f>'SČ 10 '!E36</f>
        <v>20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7" t="s">
        <v>183</v>
      </c>
      <c r="B33" s="277"/>
      <c r="C33" s="277"/>
      <c r="D33" s="277"/>
      <c r="E33" s="277"/>
      <c r="F33" s="277"/>
      <c r="G33" s="277"/>
      <c r="H33" s="277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ФЕБРУАР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49.8</v>
      </c>
      <c r="D39" s="164">
        <f>TM!D13</f>
        <v>7.1</v>
      </c>
      <c r="E39" s="164">
        <f>TM!D14</f>
        <v>40</v>
      </c>
      <c r="F39" s="164">
        <f>TM!D18</f>
        <v>2.9</v>
      </c>
      <c r="G39" s="164">
        <f>TM!D17</f>
        <v>2.4</v>
      </c>
      <c r="H39" s="164"/>
      <c r="I39" s="165">
        <f>TM!D15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6" t="s">
        <v>184</v>
      </c>
      <c r="B58" s="276"/>
      <c r="C58" s="276"/>
      <c r="D58" s="276"/>
      <c r="E58" s="276"/>
      <c r="F58" s="276"/>
      <c r="G58" s="276"/>
      <c r="H58" s="276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ФЕБРУАР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0.6</v>
      </c>
      <c r="D64" s="164">
        <f>TM!D19</f>
        <v>3.3</v>
      </c>
      <c r="E64" s="164">
        <f>TM!D20</f>
        <v>0.6</v>
      </c>
      <c r="F64" s="164">
        <f>TM!D10</f>
        <v>30.3</v>
      </c>
      <c r="G64" s="164">
        <f>TM!D9</f>
        <v>19.5</v>
      </c>
      <c r="H64" s="164">
        <f>TM!D25</f>
        <v>1.3</v>
      </c>
      <c r="I64" s="164">
        <f>TM!D11</f>
        <v>13.9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4" t="s">
        <v>185</v>
      </c>
      <c r="B83" s="274"/>
      <c r="C83" s="274"/>
      <c r="D83" s="274"/>
      <c r="E83" s="274"/>
      <c r="F83" s="274"/>
      <c r="G83" s="274"/>
      <c r="H83" s="274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ФЕБРУАР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5.6</v>
      </c>
      <c r="D89" s="164"/>
      <c r="E89" s="164">
        <f>TM!D24</f>
        <v>0.65</v>
      </c>
      <c r="F89" s="164">
        <f>TM!D21</f>
        <v>0.65</v>
      </c>
      <c r="G89" s="164">
        <f>TM!D23</f>
        <v>0.5</v>
      </c>
      <c r="H89" s="153">
        <f>TM!D26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4" customHeight="1">
      <c r="A108" s="273" t="s">
        <v>142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ФЕБРУАР</v>
      </c>
      <c r="I109" s="139" t="str">
        <f>I3</f>
        <v>2024 ГОД.</v>
      </c>
    </row>
    <row r="110" spans="1:9" ht="18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1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12</v>
      </c>
      <c r="D114" s="162">
        <f>'SČ 10 '!E119</f>
        <v>29</v>
      </c>
      <c r="E114" s="162">
        <f>'SČ 10 '!E161</f>
        <v>29</v>
      </c>
      <c r="F114" s="162">
        <f>'SČ 10 '!E203</f>
        <v>28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  <v>0.006068965517241382</v>
      </c>
      <c r="E115" s="164">
        <f>'SČ 10 '!E163</f>
        <v>0.8586206896551722</v>
      </c>
      <c r="F115" s="164">
        <f>'SČ 10 '!E205</f>
        <v>8.060714285714285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0.1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3.2</v>
      </c>
      <c r="D119" s="165">
        <f>'SČ 10 '!E122</f>
        <v>0.013</v>
      </c>
      <c r="E119" s="164">
        <f>'SČ 10 '!E164</f>
        <v>8.2</v>
      </c>
      <c r="F119" s="164">
        <f>'SČ 10 '!E206</f>
        <v>47.3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1</v>
      </c>
      <c r="F120" s="162">
        <f>'SČ 10 '!E204</f>
        <v>2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SO2!E2</f>
        <v>МАРТ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23</v>
      </c>
      <c r="E7" s="150">
        <f>'SČ 10 '!F35</f>
        <v>7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5.487096774193548</v>
      </c>
      <c r="C8" s="153">
        <f>Cadj!E37</f>
        <v>13.35483870967742</v>
      </c>
      <c r="D8" s="153"/>
      <c r="E8" s="153"/>
      <c r="F8" s="153">
        <f>NO2!E37</f>
        <v>30.387096774193548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5.6</v>
      </c>
      <c r="C9" s="153">
        <f>Cadj!E41</f>
        <v>12</v>
      </c>
      <c r="D9" s="153"/>
      <c r="E9" s="153"/>
      <c r="F9" s="153">
        <f>NO2!E41</f>
        <v>30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7.14</v>
      </c>
      <c r="C10" s="153">
        <f>Cadj!E40</f>
        <v>32.999999999999986</v>
      </c>
      <c r="D10" s="153"/>
      <c r="E10" s="153">
        <f>'SČ 10 '!F40</f>
        <v>60.8</v>
      </c>
      <c r="F10" s="153">
        <f>NO2!E40</f>
        <v>41.4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3.1</v>
      </c>
      <c r="C11" s="150">
        <f>Cadj!E39</f>
        <v>3</v>
      </c>
      <c r="D11" s="153">
        <f>'SČ 2_5'!E39</f>
        <v>16</v>
      </c>
      <c r="E11" s="153">
        <f>'SČ 10 '!F39</f>
        <v>24</v>
      </c>
      <c r="F11" s="150">
        <f>NO2!E39</f>
        <v>19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7.5</v>
      </c>
      <c r="C12" s="150">
        <f>Cadj!E38</f>
        <v>39</v>
      </c>
      <c r="D12" s="153">
        <f>'SČ 2_5'!E38</f>
        <v>57</v>
      </c>
      <c r="E12" s="153">
        <f>'SČ 10 '!F38</f>
        <v>62</v>
      </c>
      <c r="F12" s="150">
        <f>NO2!E38</f>
        <v>42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2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5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>
        <v>6</v>
      </c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144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МАРТ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57.1</v>
      </c>
      <c r="D39" s="164">
        <f>TM!E13</f>
        <v>7.22</v>
      </c>
      <c r="E39" s="164">
        <f>TM!E14</f>
        <v>59</v>
      </c>
      <c r="F39" s="164">
        <f>TM!E18</f>
        <v>5.2</v>
      </c>
      <c r="G39" s="164">
        <f>TM!E17</f>
        <v>2.5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4" t="s">
        <v>145</v>
      </c>
      <c r="B58" s="279"/>
      <c r="C58" s="279"/>
      <c r="D58" s="279"/>
      <c r="E58" s="279"/>
      <c r="F58" s="279"/>
      <c r="G58" s="279"/>
      <c r="H58" s="279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МАРТ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0.9</v>
      </c>
      <c r="D64" s="164">
        <f>TM!E19</f>
        <v>5</v>
      </c>
      <c r="E64" s="164">
        <f>TM!E20</f>
        <v>1</v>
      </c>
      <c r="F64" s="164">
        <f>TM!E10</f>
        <v>23.4</v>
      </c>
      <c r="G64" s="164">
        <f>TM!E9</f>
        <v>33.7</v>
      </c>
      <c r="H64" s="164">
        <f>TM!E25</f>
        <v>0.05</v>
      </c>
      <c r="I64" s="164">
        <f>TM!E11</f>
        <v>23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125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МАРТ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10.7</v>
      </c>
      <c r="D89" s="164"/>
      <c r="E89" s="164">
        <f>TM!E24</f>
        <v>0.65</v>
      </c>
      <c r="F89" s="164">
        <f>TM!E21</f>
        <v>0.65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3.25" customHeight="1">
      <c r="A108" s="274" t="s">
        <v>133</v>
      </c>
      <c r="B108" s="278"/>
      <c r="C108" s="278"/>
      <c r="D108" s="278"/>
      <c r="E108" s="278"/>
      <c r="F108" s="278"/>
      <c r="G108" s="278"/>
      <c r="H108" s="278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МАРТ</v>
      </c>
      <c r="I109" s="139" t="str">
        <f>I3</f>
        <v>2024 ГОД.</v>
      </c>
    </row>
    <row r="110" spans="1:9" ht="23.2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1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2024-02-12T10:16:13Z</cp:lastPrinted>
  <dcterms:modified xsi:type="dcterms:W3CDTF">2024-06-11T06:51:34Z</dcterms:modified>
  <cp:category/>
  <cp:version/>
  <cp:contentType/>
  <cp:contentStatus/>
</cp:coreProperties>
</file>